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0" windowWidth="8460" windowHeight="7185" activeTab="14"/>
  </bookViews>
  <sheets>
    <sheet name="1,1" sheetId="1" r:id="rId1"/>
    <sheet name="1,2" sheetId="2" r:id="rId2"/>
    <sheet name="23" sheetId="3" r:id="rId3"/>
    <sheet name="25" sheetId="4" r:id="rId4"/>
    <sheet name="27" sheetId="5" r:id="rId5"/>
    <sheet name="29" sheetId="6" r:id="rId6"/>
    <sheet name="31" sheetId="7" r:id="rId7"/>
    <sheet name="33" sheetId="8" r:id="rId8"/>
    <sheet name="35" sheetId="9" r:id="rId9"/>
    <sheet name="39" sheetId="10" r:id="rId10"/>
    <sheet name="41" sheetId="11" r:id="rId11"/>
    <sheet name="43" sheetId="15" r:id="rId12"/>
    <sheet name="45" sheetId="12" r:id="rId13"/>
    <sheet name="47" sheetId="13" r:id="rId14"/>
    <sheet name="74" sheetId="14" r:id="rId15"/>
  </sheets>
  <definedNames>
    <definedName name="_xlnm._FilterDatabase" localSheetId="11" hidden="1">'43'!$C$96:$H$96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L23" i="2" l="1"/>
  <c r="E100" i="8" l="1"/>
  <c r="I98" i="12"/>
  <c r="I98" i="11"/>
  <c r="I98" i="10"/>
  <c r="G98" i="10"/>
  <c r="G98" i="11"/>
  <c r="G98" i="12"/>
  <c r="G98" i="13"/>
  <c r="L23" i="15" l="1"/>
  <c r="G103" i="14" l="1"/>
  <c r="T19" i="13" l="1"/>
  <c r="Y19" i="13"/>
  <c r="W19" i="13"/>
  <c r="S19" i="13"/>
  <c r="N19" i="13"/>
  <c r="R19" i="13"/>
  <c r="AC19" i="13"/>
  <c r="AB19" i="13"/>
  <c r="O19" i="13"/>
  <c r="V19" i="13"/>
  <c r="P19" i="13"/>
  <c r="Q19" i="13"/>
  <c r="X19" i="13"/>
  <c r="T19" i="12"/>
  <c r="Y19" i="12"/>
  <c r="W19" i="12"/>
  <c r="S19" i="12"/>
  <c r="N19" i="12"/>
  <c r="R19" i="12"/>
  <c r="O19" i="12"/>
  <c r="V19" i="12"/>
  <c r="P19" i="12"/>
  <c r="Q19" i="12"/>
  <c r="X19" i="12"/>
  <c r="N23" i="12"/>
  <c r="O23" i="12"/>
  <c r="P23" i="12"/>
  <c r="Q23" i="12"/>
  <c r="R23" i="12"/>
  <c r="S23" i="12"/>
  <c r="T23" i="12"/>
  <c r="U23" i="12"/>
  <c r="V23" i="12"/>
  <c r="W23" i="12"/>
  <c r="X23" i="12"/>
  <c r="Y23" i="12"/>
  <c r="Z23" i="12"/>
  <c r="AA23" i="12"/>
  <c r="AB23" i="12"/>
  <c r="AC23" i="12"/>
  <c r="AD23" i="12"/>
  <c r="AE23" i="12"/>
  <c r="AC23" i="15"/>
  <c r="AB23" i="15"/>
  <c r="AA23" i="15"/>
  <c r="Z23" i="15"/>
  <c r="Y23" i="15"/>
  <c r="X23" i="15"/>
  <c r="W23" i="15"/>
  <c r="V23" i="15"/>
  <c r="U23" i="15"/>
  <c r="T23" i="15"/>
  <c r="R23" i="15"/>
  <c r="Q23" i="15"/>
  <c r="P23" i="15"/>
  <c r="O23" i="15"/>
  <c r="N23" i="15"/>
  <c r="M23" i="15"/>
  <c r="S21" i="15"/>
  <c r="S19" i="15"/>
  <c r="U21" i="11"/>
  <c r="U19" i="11"/>
  <c r="U21" i="10"/>
  <c r="U19" i="10"/>
  <c r="L21" i="1"/>
  <c r="L23" i="1"/>
  <c r="M23" i="1"/>
  <c r="S23" i="15" l="1"/>
  <c r="N23" i="11"/>
  <c r="U20" i="9" l="1"/>
  <c r="U21" i="9"/>
  <c r="U22" i="9"/>
  <c r="T19" i="9"/>
  <c r="W19" i="9"/>
  <c r="U19" i="9" s="1"/>
  <c r="S19" i="9"/>
  <c r="N19" i="9"/>
  <c r="R19" i="9"/>
  <c r="AB19" i="9"/>
  <c r="O19" i="9"/>
  <c r="Q19" i="9"/>
  <c r="X19" i="9"/>
  <c r="S23" i="8" l="1"/>
  <c r="S19" i="8"/>
  <c r="S21" i="8"/>
  <c r="S18" i="8"/>
  <c r="AD19" i="7"/>
  <c r="AD21" i="7"/>
  <c r="AD23" i="7"/>
  <c r="AD18" i="7"/>
  <c r="S19" i="7"/>
  <c r="S21" i="7"/>
  <c r="S18" i="7"/>
  <c r="R19" i="7"/>
  <c r="AA19" i="7"/>
  <c r="U23" i="7"/>
  <c r="Q19" i="7"/>
  <c r="L19" i="7"/>
  <c r="P19" i="7"/>
  <c r="AC19" i="7"/>
  <c r="AB19" i="7"/>
  <c r="M19" i="7"/>
  <c r="N19" i="7"/>
  <c r="O19" i="7"/>
  <c r="S22" i="6"/>
  <c r="S24" i="6"/>
  <c r="S21" i="6"/>
  <c r="U22" i="6"/>
  <c r="L24" i="6"/>
  <c r="V22" i="6"/>
  <c r="L22" i="4"/>
  <c r="L26" i="4"/>
  <c r="S26" i="4"/>
  <c r="S22" i="4"/>
  <c r="S24" i="4"/>
  <c r="S20" i="4"/>
  <c r="AA24" i="4"/>
  <c r="S24" i="3"/>
  <c r="S22" i="3"/>
  <c r="S21" i="3"/>
  <c r="P28" i="3"/>
  <c r="S21" i="2" l="1"/>
  <c r="X23" i="2" l="1"/>
  <c r="U18" i="2"/>
  <c r="S18" i="2" s="1"/>
  <c r="T19" i="2"/>
  <c r="N19" i="2"/>
  <c r="O19" i="2"/>
  <c r="V19" i="2"/>
  <c r="V23" i="2" s="1"/>
  <c r="S19" i="2" l="1"/>
  <c r="T19" i="1" l="1"/>
  <c r="S21" i="1"/>
  <c r="S18" i="1"/>
  <c r="W19" i="1"/>
  <c r="S19" i="1" s="1"/>
  <c r="W23" i="1" l="1"/>
  <c r="AE23" i="13" l="1"/>
  <c r="AD23" i="13"/>
  <c r="AC23" i="13"/>
  <c r="AB23" i="13"/>
  <c r="AA23" i="13"/>
  <c r="Z23" i="13"/>
  <c r="Y23" i="13"/>
  <c r="X23" i="13"/>
  <c r="W23" i="13"/>
  <c r="V23" i="13"/>
  <c r="U23" i="13"/>
  <c r="T23" i="13"/>
  <c r="S23" i="13"/>
  <c r="R23" i="13"/>
  <c r="Q23" i="13"/>
  <c r="P23" i="13"/>
  <c r="O23" i="13"/>
  <c r="N23" i="13"/>
  <c r="AE23" i="11"/>
  <c r="AD23" i="11"/>
  <c r="U23" i="11" s="1"/>
  <c r="AC23" i="11"/>
  <c r="AB23" i="11"/>
  <c r="AA23" i="11"/>
  <c r="Z23" i="11"/>
  <c r="Y23" i="11"/>
  <c r="X23" i="11"/>
  <c r="W23" i="11"/>
  <c r="V23" i="11"/>
  <c r="T23" i="11"/>
  <c r="S23" i="11"/>
  <c r="R23" i="11"/>
  <c r="Q23" i="11"/>
  <c r="P23" i="11"/>
  <c r="O23" i="11"/>
  <c r="AE23" i="10"/>
  <c r="Z23" i="10"/>
  <c r="AC23" i="10"/>
  <c r="AB23" i="10"/>
  <c r="AA23" i="10"/>
  <c r="Y23" i="10"/>
  <c r="X23" i="10"/>
  <c r="W23" i="10"/>
  <c r="V23" i="10"/>
  <c r="U23" i="10"/>
  <c r="T23" i="10"/>
  <c r="S23" i="10"/>
  <c r="R23" i="10"/>
  <c r="Q23" i="10"/>
  <c r="P23" i="10"/>
  <c r="O23" i="10"/>
  <c r="N23" i="10"/>
  <c r="AE23" i="9"/>
  <c r="AC23" i="9"/>
  <c r="AB23" i="9"/>
  <c r="AA23" i="9"/>
  <c r="Z23" i="9"/>
  <c r="Y23" i="9"/>
  <c r="X23" i="9"/>
  <c r="W23" i="9"/>
  <c r="U23" i="9" s="1"/>
  <c r="T23" i="9"/>
  <c r="S23" i="9"/>
  <c r="R23" i="9"/>
  <c r="Q23" i="9"/>
  <c r="P23" i="9"/>
  <c r="O23" i="9"/>
  <c r="N23" i="9"/>
  <c r="AA23" i="14"/>
  <c r="Z23" i="14"/>
  <c r="Y23" i="14"/>
  <c r="X23" i="14"/>
  <c r="W23" i="14"/>
  <c r="V23" i="14"/>
  <c r="U23" i="14"/>
  <c r="T23" i="14"/>
  <c r="R23" i="14"/>
  <c r="Q23" i="14"/>
  <c r="P23" i="14"/>
  <c r="O23" i="14"/>
  <c r="N23" i="14"/>
  <c r="M23" i="14"/>
  <c r="L23" i="14"/>
  <c r="AB23" i="14" s="1"/>
  <c r="AB21" i="14"/>
  <c r="S21" i="14"/>
  <c r="AB19" i="14"/>
  <c r="S19" i="14"/>
  <c r="AB17" i="14"/>
  <c r="S17" i="14"/>
  <c r="S23" i="14" s="1"/>
  <c r="AC23" i="8"/>
  <c r="AB23" i="8"/>
  <c r="AA23" i="8"/>
  <c r="Z23" i="8"/>
  <c r="Y23" i="8"/>
  <c r="X23" i="8"/>
  <c r="W23" i="8"/>
  <c r="V23" i="8"/>
  <c r="U23" i="8"/>
  <c r="T23" i="8"/>
  <c r="R23" i="8"/>
  <c r="Q23" i="8"/>
  <c r="P23" i="8"/>
  <c r="O23" i="8"/>
  <c r="N23" i="8"/>
  <c r="M23" i="8"/>
  <c r="L23" i="8"/>
  <c r="AC23" i="7"/>
  <c r="AB23" i="7"/>
  <c r="AA23" i="7"/>
  <c r="Z23" i="7"/>
  <c r="Y23" i="7"/>
  <c r="X23" i="7"/>
  <c r="W23" i="7"/>
  <c r="V23" i="7"/>
  <c r="Q23" i="7"/>
  <c r="T23" i="7"/>
  <c r="S23" i="7"/>
  <c r="R23" i="7"/>
  <c r="P23" i="7"/>
  <c r="O23" i="7"/>
  <c r="N23" i="7"/>
  <c r="M23" i="7"/>
  <c r="L23" i="7"/>
  <c r="AC26" i="6"/>
  <c r="AB26" i="6"/>
  <c r="AA26" i="6"/>
  <c r="Z26" i="6"/>
  <c r="Y26" i="6"/>
  <c r="X26" i="6"/>
  <c r="V26" i="6"/>
  <c r="U26" i="6"/>
  <c r="T26" i="6"/>
  <c r="S26" i="6"/>
  <c r="R26" i="6"/>
  <c r="Q26" i="6"/>
  <c r="P26" i="6"/>
  <c r="O26" i="6"/>
  <c r="N26" i="6"/>
  <c r="M26" i="6"/>
  <c r="W26" i="6"/>
  <c r="L26" i="6"/>
  <c r="AC26" i="5"/>
  <c r="AB26" i="5"/>
  <c r="AA26" i="5"/>
  <c r="Z26" i="5"/>
  <c r="Y26" i="5"/>
  <c r="X26" i="5"/>
  <c r="W26" i="5"/>
  <c r="V26" i="5"/>
  <c r="U26" i="5"/>
  <c r="T26" i="5"/>
  <c r="O26" i="5"/>
  <c r="S24" i="5"/>
  <c r="Q26" i="5"/>
  <c r="P26" i="5"/>
  <c r="N26" i="5"/>
  <c r="M26" i="5"/>
  <c r="L26" i="5"/>
  <c r="S22" i="5"/>
  <c r="S21" i="5"/>
  <c r="S26" i="5" s="1"/>
  <c r="AD26" i="4"/>
  <c r="AC26" i="4"/>
  <c r="AB26" i="4"/>
  <c r="AA26" i="4"/>
  <c r="Z26" i="4"/>
  <c r="X26" i="4"/>
  <c r="W26" i="4"/>
  <c r="V26" i="4"/>
  <c r="U26" i="4"/>
  <c r="T26" i="4"/>
  <c r="P26" i="4"/>
  <c r="O26" i="4"/>
  <c r="R26" i="4"/>
  <c r="Q26" i="4"/>
  <c r="N26" i="4"/>
  <c r="M26" i="4"/>
  <c r="AC28" i="3"/>
  <c r="AB28" i="3"/>
  <c r="AA28" i="3"/>
  <c r="Y28" i="3"/>
  <c r="X28" i="3"/>
  <c r="W28" i="3"/>
  <c r="V28" i="3"/>
  <c r="U28" i="3"/>
  <c r="T28" i="3"/>
  <c r="S28" i="3" s="1"/>
  <c r="AD28" i="3"/>
  <c r="O28" i="3"/>
  <c r="R28" i="3"/>
  <c r="Q28" i="3"/>
  <c r="N28" i="3"/>
  <c r="M28" i="3"/>
  <c r="Y23" i="2"/>
  <c r="W23" i="2"/>
  <c r="U23" i="2"/>
  <c r="T23" i="2"/>
  <c r="R23" i="2"/>
  <c r="Q23" i="2"/>
  <c r="P23" i="2"/>
  <c r="O23" i="2"/>
  <c r="N23" i="2"/>
  <c r="M23" i="2"/>
  <c r="Y23" i="1"/>
  <c r="V23" i="1"/>
  <c r="U23" i="1"/>
  <c r="T23" i="1"/>
  <c r="R23" i="1"/>
  <c r="Q23" i="1"/>
  <c r="P23" i="1"/>
  <c r="O23" i="1"/>
  <c r="N23" i="1"/>
  <c r="S23" i="1"/>
  <c r="S23" i="2" l="1"/>
  <c r="E98" i="13"/>
  <c r="E98" i="11"/>
  <c r="R26" i="5"/>
  <c r="L28" i="3"/>
  <c r="E98" i="12" l="1"/>
  <c r="C98" i="11" l="1"/>
  <c r="I98" i="13" l="1"/>
  <c r="C98" i="13"/>
  <c r="C98" i="12"/>
  <c r="C98" i="10"/>
  <c r="G100" i="8"/>
  <c r="C100" i="8"/>
  <c r="E98" i="10" l="1"/>
</calcChain>
</file>

<file path=xl/sharedStrings.xml><?xml version="1.0" encoding="utf-8"?>
<sst xmlns="http://schemas.openxmlformats.org/spreadsheetml/2006/main" count="3944" uniqueCount="272">
  <si>
    <t>ПРИЛОЖЕНИЕ №5</t>
  </si>
  <si>
    <t>к Договору управления многоквартирного</t>
  </si>
  <si>
    <t>дома ул.Солнечная 1/2</t>
  </si>
  <si>
    <t xml:space="preserve">                                                                  </t>
  </si>
  <si>
    <t>Отчет</t>
  </si>
  <si>
    <t xml:space="preserve">                                                                                                                              Отчет                                                                  </t>
  </si>
  <si>
    <t xml:space="preserve">                                                управляющей организации</t>
  </si>
  <si>
    <t xml:space="preserve">                                  ООО "Управляющая компания "Да Винчи"</t>
  </si>
  <si>
    <t xml:space="preserve">                           о деятельности за отчетный период с 15.06.2019г. по 31.12.2019 г.</t>
  </si>
  <si>
    <t xml:space="preserve">                     по многоквартирному дому, расположенному по адресу:  ул.Солнечная 1/1</t>
  </si>
  <si>
    <t xml:space="preserve">                     по многоквартирному дому, расположенному по адресу:  ул.Солнечная 1/2</t>
  </si>
  <si>
    <t xml:space="preserve">          Отчет по затратам на  содержанию и текущий ремонт общего имущества  многоквартирного  дома за 2020г.</t>
  </si>
  <si>
    <t xml:space="preserve">Общая  площадь </t>
  </si>
  <si>
    <t>помещений, всего кв.м</t>
  </si>
  <si>
    <t xml:space="preserve">Текущее </t>
  </si>
  <si>
    <t>Дополн.</t>
  </si>
  <si>
    <t>ГВ</t>
  </si>
  <si>
    <t>Отведение</t>
  </si>
  <si>
    <t>ХВ</t>
  </si>
  <si>
    <t>Э/эн</t>
  </si>
  <si>
    <t>Коммуналь.</t>
  </si>
  <si>
    <t>в том числе</t>
  </si>
  <si>
    <t>в том числе:</t>
  </si>
  <si>
    <t xml:space="preserve">                                                                      </t>
  </si>
  <si>
    <t>содержание,</t>
  </si>
  <si>
    <t>услуги</t>
  </si>
  <si>
    <t>на СОИ</t>
  </si>
  <si>
    <t>сточных вод</t>
  </si>
  <si>
    <t>Гор.вода</t>
  </si>
  <si>
    <t>Хол.вода</t>
  </si>
  <si>
    <t>Водоотвед</t>
  </si>
  <si>
    <t>эл/энергия</t>
  </si>
  <si>
    <t>тко</t>
  </si>
  <si>
    <t>жилых помещений</t>
  </si>
  <si>
    <t xml:space="preserve"> </t>
  </si>
  <si>
    <t>(теплоносит)</t>
  </si>
  <si>
    <t>(подогрев)</t>
  </si>
  <si>
    <t>Всего,</t>
  </si>
  <si>
    <t>(теплон.)</t>
  </si>
  <si>
    <t>нежилых помещений</t>
  </si>
  <si>
    <t>руб.</t>
  </si>
  <si>
    <t>руб</t>
  </si>
  <si>
    <t>Количество этажей, шт</t>
  </si>
  <si>
    <t>I</t>
  </si>
  <si>
    <t>Количество подъездов, шт</t>
  </si>
  <si>
    <t>ПЛАН</t>
  </si>
  <si>
    <t>ФАКТ</t>
  </si>
  <si>
    <t>ОТКЛОНЕНИЕ</t>
  </si>
  <si>
    <t>Перечень видов</t>
  </si>
  <si>
    <t>Периодичность выполнения работ,</t>
  </si>
  <si>
    <t xml:space="preserve">Сумма </t>
  </si>
  <si>
    <t xml:space="preserve">Тариф на </t>
  </si>
  <si>
    <t>Задолженность на 01.01.2020г.</t>
  </si>
  <si>
    <t>работ и услуг</t>
  </si>
  <si>
    <t>оказания услуг</t>
  </si>
  <si>
    <t>затрат</t>
  </si>
  <si>
    <t xml:space="preserve"> 1м2 площади </t>
  </si>
  <si>
    <t xml:space="preserve"> 1 м2 площади </t>
  </si>
  <si>
    <t>помещений,</t>
  </si>
  <si>
    <t>1. Техническое обслуживание внутридомовых инженерных сетей и обслуживание системы электроснабжения многоквартирного дома</t>
  </si>
  <si>
    <t>(Перечень согласно ПП РФ № 290 от 03.04.2013г., минимальная периодичность в соответствии с законодательством РФ)</t>
  </si>
  <si>
    <t>Проведение технических осмотров, мелкого профилактического и экстренного  ремонта , устранение незначительных неисправностей в системах отопления, водоснабжения, водоотведения, электроснабжения, а также: ремонт, регулеровка, наладка и  испытание систем центрального отопления; промывка опрессовка, консервация  и расконсервация системы центрального отопления; контроль параметров теплоносителя и воды; укрепление трубопроводов, мелкий ремонт изоляции, проверка исправности канализационных вытяжек и устранение причин при обнаружении их неисправности и т.д</t>
  </si>
  <si>
    <t>Задолженность на 01.01.2021г.</t>
  </si>
  <si>
    <t>2. Техническое обслуживание  конструктивных элементов многоквартирного дома</t>
  </si>
  <si>
    <t>Выполнено работ (оказано услуг)</t>
  </si>
  <si>
    <t>Проведение технических осмотров, мелкого  и экстренного  ремонта , устранение незначительных неисправностей в конструктивных элементах здания, смена и восстановление разбитых стекол, ремонт и укрепление окон и дверей, очистка кровли и козырьков над подъездами от мусора, наледи, снежных навесов;  очистка подвальных помещений от мусора; закрытие на замки подвальных дверей, открытие и закрытие утеплителем вентиляционных шахт, ревизия ливневой канализации с прочисткой, мелким ремонтом и т.д.</t>
  </si>
  <si>
    <t>Собственик</t>
  </si>
  <si>
    <t>Управляющая организация</t>
  </si>
  <si>
    <t>3. Аварийно-</t>
  </si>
  <si>
    <t>Круглосуточно на системах водоснабжения,</t>
  </si>
  <si>
    <t>кв №</t>
  </si>
  <si>
    <t>ООО "УК"Да Винчи"</t>
  </si>
  <si>
    <t>диспетчерское</t>
  </si>
  <si>
    <t xml:space="preserve">водоотведения, теплоснабжения и </t>
  </si>
  <si>
    <t>обслуживание</t>
  </si>
  <si>
    <t>электроснабжения</t>
  </si>
  <si>
    <t>_____________________/</t>
  </si>
  <si>
    <r>
      <t>Директор _______________________/</t>
    </r>
    <r>
      <rPr>
        <b/>
        <sz val="12"/>
        <color theme="1"/>
        <rFont val="Times New Roman"/>
        <family val="1"/>
        <charset val="204"/>
      </rPr>
      <t>А.А.Юдаков</t>
    </r>
    <r>
      <rPr>
        <sz val="12"/>
        <color theme="1"/>
        <rFont val="Times New Roman"/>
        <family val="1"/>
        <charset val="204"/>
      </rPr>
      <t>/</t>
    </r>
  </si>
  <si>
    <t>(подпись/Ф.И.О.)</t>
  </si>
  <si>
    <t>М.П</t>
  </si>
  <si>
    <t>4. Обслуживание</t>
  </si>
  <si>
    <t>Ежемесячно</t>
  </si>
  <si>
    <t>общедомовых приборов</t>
  </si>
  <si>
    <t>учета</t>
  </si>
  <si>
    <t>5.  Санитарные работы  по содержанию помещений общего пользования</t>
  </si>
  <si>
    <t>Влажное подметание лестничных</t>
  </si>
  <si>
    <t xml:space="preserve"> 3этажа - 5раз в неделю</t>
  </si>
  <si>
    <t xml:space="preserve">площадок и маршей </t>
  </si>
  <si>
    <t>Мытье лестничных площадок и маршей</t>
  </si>
  <si>
    <t>4 раза в месяц</t>
  </si>
  <si>
    <t>Влажная протирка подоконников,</t>
  </si>
  <si>
    <t>поручней перил,почтовых ящиков, эл/шкафов</t>
  </si>
  <si>
    <t xml:space="preserve">Мытье окон с внутренней стороны </t>
  </si>
  <si>
    <t>помещения МОП</t>
  </si>
  <si>
    <t>2 раза в год</t>
  </si>
  <si>
    <t>мытье окон с наружней стороны с привлечением альпенистов</t>
  </si>
  <si>
    <t>Комплекс работ по уборке подъезда</t>
  </si>
  <si>
    <t>( влажная протирка стен, дверей, плафонов,</t>
  </si>
  <si>
    <t>обметание пыли с потолков)</t>
  </si>
  <si>
    <t>4 раз в год</t>
  </si>
  <si>
    <t xml:space="preserve">6. Уборка земельного участка входящего в состав общего имущества дома  </t>
  </si>
  <si>
    <t>6.1. Уборка придомовой</t>
  </si>
  <si>
    <t>территории в зимний период</t>
  </si>
  <si>
    <t xml:space="preserve">Подметание, сдвижка снега </t>
  </si>
  <si>
    <t>6 раз в неделю</t>
  </si>
  <si>
    <t>Очистка от наледи, льда входы в подъезд, тротуары</t>
  </si>
  <si>
    <t>по мере необходимости</t>
  </si>
  <si>
    <t>Очистка от снега и наледи входов в подвал</t>
  </si>
  <si>
    <t>Посыпка территории песком в дни гололеда</t>
  </si>
  <si>
    <t>Протирка указателей</t>
  </si>
  <si>
    <t>1 раз в месяц</t>
  </si>
  <si>
    <t>Очистка урн от мусора</t>
  </si>
  <si>
    <t>Уборка контейнерной площадки от мусора, снега</t>
  </si>
  <si>
    <t>наледи</t>
  </si>
  <si>
    <t>6.2. Уборка придомовой</t>
  </si>
  <si>
    <t>территории в летний период</t>
  </si>
  <si>
    <t>Подметание и уборка</t>
  </si>
  <si>
    <t>придомовой территории</t>
  </si>
  <si>
    <t xml:space="preserve">Уборка мусора с газонов </t>
  </si>
  <si>
    <t>Уборка газонов от листьев, сучьев</t>
  </si>
  <si>
    <t>1 раз в  неделю</t>
  </si>
  <si>
    <t>Стрижка (выкашивание) газонов</t>
  </si>
  <si>
    <t>Полив газонов, зеленых насаждений</t>
  </si>
  <si>
    <t>3 раза в  неделю</t>
  </si>
  <si>
    <t>1 раз в  месяц</t>
  </si>
  <si>
    <t>Уборка входов в подвал</t>
  </si>
  <si>
    <t>1 раз в неделю</t>
  </si>
  <si>
    <t>Уборка контейнерной площадки от мусора</t>
  </si>
  <si>
    <t xml:space="preserve">7. Дератизация, </t>
  </si>
  <si>
    <t>Дератизация - 1 раз в квартал</t>
  </si>
  <si>
    <t xml:space="preserve">    дезинсекция</t>
  </si>
  <si>
    <t xml:space="preserve">Дезинсекция - по заявке </t>
  </si>
  <si>
    <t>Итого содержание общего</t>
  </si>
  <si>
    <t xml:space="preserve">  имущества дома</t>
  </si>
  <si>
    <t xml:space="preserve">8. Услуги и работы по управлению </t>
  </si>
  <si>
    <t>многоквартирным домом</t>
  </si>
  <si>
    <t xml:space="preserve">Всего стоимость работ и услуг </t>
  </si>
  <si>
    <t xml:space="preserve"> по управлению и содержанию дома</t>
  </si>
  <si>
    <t xml:space="preserve">                                                     Дополнительные работы и услуги :</t>
  </si>
  <si>
    <t>Стоимость</t>
  </si>
  <si>
    <t>Цена работ,</t>
  </si>
  <si>
    <t>работ,услуг</t>
  </si>
  <si>
    <t xml:space="preserve">услуг в месяц  </t>
  </si>
  <si>
    <t xml:space="preserve"> в год,</t>
  </si>
  <si>
    <t xml:space="preserve">на 1кв.м площади </t>
  </si>
  <si>
    <t>в месяц,</t>
  </si>
  <si>
    <t>1. Механизированная уборка придомовой</t>
  </si>
  <si>
    <t>территории с вывозом снега на отвал</t>
  </si>
  <si>
    <t>В зимний период</t>
  </si>
  <si>
    <t>2. Очистка снега с кровли</t>
  </si>
  <si>
    <t xml:space="preserve">Всего стоимость </t>
  </si>
  <si>
    <t>дополнительных работ (услуг)</t>
  </si>
  <si>
    <t xml:space="preserve">                           о деятельности за отчетный период с 01.01.2021г. по 31.12.2021г.</t>
  </si>
  <si>
    <t xml:space="preserve">          Отчет по затратам на  содержанию и текущий ремонт общего имущества  многоквартирного  дома за 2021г.</t>
  </si>
  <si>
    <t>Остаток д/ср-в на 01.01.2021г</t>
  </si>
  <si>
    <t>Начислено  с 01.01.2021 по 31.12.2021</t>
  </si>
  <si>
    <t>Оплачено  с 01.01.2021 по 31.12.2021</t>
  </si>
  <si>
    <t>дома ул.Солнечная 23</t>
  </si>
  <si>
    <t xml:space="preserve">             Отчет </t>
  </si>
  <si>
    <t>управляющей организации</t>
  </si>
  <si>
    <t xml:space="preserve">                                  </t>
  </si>
  <si>
    <t>ООО "Управляющая компания "Да Винчи"</t>
  </si>
  <si>
    <t xml:space="preserve">                           о деятельности за отчетный период с 01.12.2020г. по 31.12.2020г.</t>
  </si>
  <si>
    <t xml:space="preserve">                           </t>
  </si>
  <si>
    <t>о деятельности за отчетный период с 01.01.2020г. по 31.12.2020г.</t>
  </si>
  <si>
    <t xml:space="preserve">                     по многоквартирному дому, расположенному по адресу:  ул.Солнечная 23</t>
  </si>
  <si>
    <t xml:space="preserve"> по многоквартирному дому, расположенному по адресу:  ул.Солнечная 23</t>
  </si>
  <si>
    <t>Отчет по затратам на  содержанию и текущий ремонт общего имущества  многоквартирного  дома за 2020г.</t>
  </si>
  <si>
    <t>отопление</t>
  </si>
  <si>
    <t>антенна</t>
  </si>
  <si>
    <t>домофон</t>
  </si>
  <si>
    <t>целевой</t>
  </si>
  <si>
    <t>очист.систем</t>
  </si>
  <si>
    <t>сбор</t>
  </si>
  <si>
    <t>Остаток д/ср-в на 01.01.2020</t>
  </si>
  <si>
    <t>Начислено  с 01.01.20 по 31.12.20</t>
  </si>
  <si>
    <t>Оплачено  с 01.01.20 по 31.12.20</t>
  </si>
  <si>
    <t xml:space="preserve">1. Техническое обслуживание внутридомовых </t>
  </si>
  <si>
    <t>инженерных сетей и обслуживание системы</t>
  </si>
  <si>
    <t xml:space="preserve"> электроснабжения многоквартирного дома</t>
  </si>
  <si>
    <t xml:space="preserve">2. Техническое обслуживание  конструктивных </t>
  </si>
  <si>
    <t>элементов многоквартирного дома</t>
  </si>
  <si>
    <t xml:space="preserve"> Управляющая организация</t>
  </si>
  <si>
    <t xml:space="preserve"> ООО "УК"Да Винчи"</t>
  </si>
  <si>
    <t>2. Услуги охранного предприятия</t>
  </si>
  <si>
    <t>Круглосуточно</t>
  </si>
  <si>
    <t>3. Техническое обслуживание шлагбаумов,</t>
  </si>
  <si>
    <t>калиток, видеонаблюдения</t>
  </si>
  <si>
    <t>4.  Обслуживание фонтана</t>
  </si>
  <si>
    <t>Период: Май - Сентябрь</t>
  </si>
  <si>
    <t>5. Обслуживание газонов и зеленых</t>
  </si>
  <si>
    <t xml:space="preserve">    насаждений</t>
  </si>
  <si>
    <t xml:space="preserve">                           о деятельности за отчетный период с 01.12.2021г. по 31.12.2021г.</t>
  </si>
  <si>
    <t>о деятельности за отчетный период с 01.01.2021г. по 31.12.2021г.</t>
  </si>
  <si>
    <t>Отчет по затратам на  содержанию и текущий ремонт общего имущества  многоквартирного  дома за 2021г.</t>
  </si>
  <si>
    <t>Остаток д/ср-в на 01.01.2021</t>
  </si>
  <si>
    <t>дома ул.Солнечная 25</t>
  </si>
  <si>
    <t xml:space="preserve">                     по многоквартирному дому, расположенному по адресу:  ул.Солнечная 25</t>
  </si>
  <si>
    <t xml:space="preserve"> по многоквартирному дому, расположенному по адресу:  ул.Солнечная 25</t>
  </si>
  <si>
    <t>________________________/</t>
  </si>
  <si>
    <t xml:space="preserve">                     по многоквартирному дому, расположенному по адресу:  ул.Солнечная 27</t>
  </si>
  <si>
    <t xml:space="preserve"> по многоквартирному дому, расположенному по адресу:  ул.Солнечная 27</t>
  </si>
  <si>
    <t>целев.</t>
  </si>
  <si>
    <t>дома ул.Солнечная 27</t>
  </si>
  <si>
    <t>дома ул.Солнечная 29</t>
  </si>
  <si>
    <t xml:space="preserve">                     по многоквартирному дому, расположенному по адресу:  ул.Солнечная 29</t>
  </si>
  <si>
    <t xml:space="preserve"> по многоквартирному дому, расположенному по адресу:  ул.Солнечная 29</t>
  </si>
  <si>
    <t xml:space="preserve"> 1м2 
площади </t>
  </si>
  <si>
    <t xml:space="preserve"> 1 м2 
площади </t>
  </si>
  <si>
    <t xml:space="preserve"> 1 м2
 площади </t>
  </si>
  <si>
    <t xml:space="preserve">на 1кв.м
 площади </t>
  </si>
  <si>
    <t xml:space="preserve">на 1кв.м 
площади </t>
  </si>
  <si>
    <t>дома ул.Солнечная 31</t>
  </si>
  <si>
    <t xml:space="preserve">                     по многоквартирному дому, расположенному по адресу:  ул.Солнечная 31</t>
  </si>
  <si>
    <t>дома ул.Солнечная 33</t>
  </si>
  <si>
    <t xml:space="preserve">                     по многоквартирному дому, расположенному по адресу:  ул.Солнечная 33</t>
  </si>
  <si>
    <t>дома ул.Лейтенанта Амосова 74</t>
  </si>
  <si>
    <t>ОТЧЕТ</t>
  </si>
  <si>
    <t xml:space="preserve">                     по многоквартирному дому, расположенному по адресу:  ул.Лейтенанта Амосова 74</t>
  </si>
  <si>
    <t>1-5 подъезд</t>
  </si>
  <si>
    <t>Водоот-
ведение</t>
  </si>
  <si>
    <t>ДЭЗ</t>
  </si>
  <si>
    <t>План</t>
  </si>
  <si>
    <t>Факт</t>
  </si>
  <si>
    <t>Отклонение от плана</t>
  </si>
  <si>
    <t>круглосуточно</t>
  </si>
  <si>
    <t>Всего стоимость работ и услуг</t>
  </si>
  <si>
    <t xml:space="preserve"> по управлению и содержанию МКД</t>
  </si>
  <si>
    <t xml:space="preserve">                                    о деятельности за отчетный период с 01.01.2021г. по 31.12.2021г.</t>
  </si>
  <si>
    <t>Начислено  с 01.01.2021 по 31.12.2021г.</t>
  </si>
  <si>
    <t>Оплачено  с 01.01.2021 по 31.12.2021г.</t>
  </si>
  <si>
    <t>дома ул.Солнечная 35</t>
  </si>
  <si>
    <t xml:space="preserve">                     по многоквартирному дому, расположенному по адресу:  ул.Солнечная 35</t>
  </si>
  <si>
    <t xml:space="preserve">                           о деятельности за отчетный период с 01.03.2021г. по 31.12.2021г.</t>
  </si>
  <si>
    <t xml:space="preserve">                     по многоквартирному дому, расположенному по адресу:  ул.Солнечная 39</t>
  </si>
  <si>
    <t>дома ул.Солнечная 39</t>
  </si>
  <si>
    <t>дома ул.Солнечная 41</t>
  </si>
  <si>
    <t xml:space="preserve">                     по многоквартирному дому, расположенному по адресу:  ул.Солнечная 41</t>
  </si>
  <si>
    <t>дома ул.Солнечная 45</t>
  </si>
  <si>
    <t xml:space="preserve">                           о деятельности за отчетный период с 01.02.2021г. по 31.12.2021г.</t>
  </si>
  <si>
    <t xml:space="preserve">                     по многоквартирному дому, расположенному по адресу:  ул.Солнечная 45</t>
  </si>
  <si>
    <t xml:space="preserve">                     по многоквартирному дому, расположенному по адресу:  ул.Солнечная 47</t>
  </si>
  <si>
    <t>дома ул.Солнечная 47</t>
  </si>
  <si>
    <t>Остаток д/ср-в на 01.02.2021г</t>
  </si>
  <si>
    <t>дома ул.Солнечная 43</t>
  </si>
  <si>
    <t xml:space="preserve">                     по многоквартирному дому, расположенному по адресу:  ул.Солнечная 43</t>
  </si>
  <si>
    <t xml:space="preserve">                           о деятельности за отчетный период с 01.11.2021г. по 31.12.2021г.</t>
  </si>
  <si>
    <t>целевой 
сбор</t>
  </si>
  <si>
    <t>пл.усл.</t>
  </si>
  <si>
    <t>пл.услуг.</t>
  </si>
  <si>
    <t>Начислено  с 01.03.2021 по 31.12.2021</t>
  </si>
  <si>
    <t>ПЛАН(полный тариф)</t>
  </si>
  <si>
    <t>ФАКТ(фактический тариф)</t>
  </si>
  <si>
    <t>ФАКТ(работ)</t>
  </si>
  <si>
    <t>4. Обслуживание газонов и зеленых</t>
  </si>
  <si>
    <t>Водоотведение</t>
  </si>
  <si>
    <t>`</t>
  </si>
  <si>
    <t>_____________________</t>
  </si>
  <si>
    <t>____________________</t>
  </si>
  <si>
    <t xml:space="preserve">  </t>
  </si>
  <si>
    <t>7.Обслуживание дизель-гениратора</t>
  </si>
  <si>
    <t>8.Обслуживание лифтов</t>
  </si>
  <si>
    <t xml:space="preserve">9. Дератизация, </t>
  </si>
  <si>
    <t xml:space="preserve">10. Услуги и работы по управлению </t>
  </si>
  <si>
    <t>Задолженность на 01.01.2022г.</t>
  </si>
  <si>
    <r>
      <t>Задолженность на</t>
    </r>
    <r>
      <rPr>
        <sz val="12"/>
        <rFont val="Times New Roman"/>
        <family val="1"/>
        <charset val="204"/>
      </rPr>
      <t xml:space="preserve"> </t>
    </r>
    <r>
      <rPr>
        <b/>
        <sz val="12"/>
        <rFont val="Times New Roman"/>
        <family val="1"/>
        <charset val="204"/>
      </rPr>
      <t>01.012022г</t>
    </r>
    <r>
      <rPr>
        <sz val="14"/>
        <rFont val="Times New Roman"/>
        <family val="1"/>
        <charset val="204"/>
      </rPr>
      <t>.</t>
    </r>
  </si>
  <si>
    <t>Задолженность на 31.12.2022г.</t>
  </si>
  <si>
    <t>Поступление от аренды уч-ка</t>
  </si>
  <si>
    <t xml:space="preserve">                  </t>
  </si>
  <si>
    <t xml:space="preserve">                </t>
  </si>
  <si>
    <t xml:space="preserve">     по многоквартирному дому, расположенному по адресу:  ул.Солнечная 1/1</t>
  </si>
  <si>
    <t xml:space="preserve">    по многоквартирному дому, расположенному по адресу:  ул.Лейтенанта Амосова 74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</si>
</sst>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43" formatCode="_-* #,##0.00\ _₽_-;\-* #,##0.00\ _₽_-;_-* &quot;-&quot;??\ _₽_-;_-@_-"/>
    <numFmt numFmtId="164" formatCode="0.0"/>
    <numFmt numFmtId="165" formatCode="0.000"/>
  </numFmts>
  <fonts count="30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4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  <charset val="204"/>
    </font>
    <font>
      <b/>
      <sz val="11"/>
      <color indexed="8"/>
      <name val="Times New Roman"/>
      <family val="1"/>
      <charset val="204"/>
    </font>
    <font>
      <sz val="9"/>
      <color indexed="8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1"/>
      <color indexed="8"/>
      <name val="Times New Roman"/>
      <family val="1"/>
      <charset val="204"/>
    </font>
    <font>
      <sz val="12"/>
      <color rgb="FFFF0000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9"/>
      <color indexed="8"/>
      <name val="Times New Roman"/>
      <family val="1"/>
      <charset val="204"/>
    </font>
    <font>
      <b/>
      <sz val="1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9"/>
      <name val="Times New Roman"/>
      <family val="1"/>
      <charset val="204"/>
    </font>
    <font>
      <sz val="10"/>
      <name val="Times New Roman"/>
      <family val="1"/>
      <charset val="204"/>
    </font>
    <font>
      <sz val="14"/>
      <name val="Times New Roman"/>
      <family val="1"/>
      <charset val="204"/>
    </font>
    <font>
      <sz val="11"/>
      <name val="Times New Roman"/>
      <family val="1"/>
      <charset val="1"/>
    </font>
    <font>
      <b/>
      <sz val="11"/>
      <name val="Times New Roman"/>
      <family val="1"/>
      <charset val="1"/>
    </font>
    <font>
      <sz val="10"/>
      <name val="Times New Roman"/>
      <family val="1"/>
      <charset val="1"/>
    </font>
    <font>
      <sz val="9"/>
      <name val="Times New Roman"/>
      <family val="1"/>
      <charset val="1"/>
    </font>
    <font>
      <sz val="14"/>
      <color theme="1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sz val="11"/>
      <color rgb="FFFF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74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0" fontId="8" fillId="0" borderId="0"/>
    <xf numFmtId="0" fontId="9" fillId="0" borderId="0"/>
  </cellStyleXfs>
  <cellXfs count="668">
    <xf numFmtId="0" fontId="0" fillId="0" borderId="0" xfId="0"/>
    <xf numFmtId="0" fontId="2" fillId="0" borderId="0" xfId="0" applyFont="1"/>
    <xf numFmtId="0" fontId="3" fillId="0" borderId="0" xfId="0" applyFont="1"/>
    <xf numFmtId="0" fontId="4" fillId="0" borderId="0" xfId="0" applyFont="1"/>
    <xf numFmtId="0" fontId="6" fillId="0" borderId="0" xfId="0" applyFont="1"/>
    <xf numFmtId="0" fontId="7" fillId="0" borderId="1" xfId="0" applyFont="1" applyBorder="1"/>
    <xf numFmtId="0" fontId="7" fillId="0" borderId="2" xfId="0" applyFont="1" applyBorder="1"/>
    <xf numFmtId="0" fontId="7" fillId="0" borderId="3" xfId="0" applyFont="1" applyBorder="1"/>
    <xf numFmtId="0" fontId="7" fillId="0" borderId="4" xfId="0" applyFont="1" applyBorder="1"/>
    <xf numFmtId="0" fontId="7" fillId="0" borderId="0" xfId="0" applyFont="1"/>
    <xf numFmtId="0" fontId="7" fillId="0" borderId="5" xfId="0" applyFont="1" applyBorder="1"/>
    <xf numFmtId="164" fontId="7" fillId="0" borderId="6" xfId="0" applyNumberFormat="1" applyFont="1" applyBorder="1"/>
    <xf numFmtId="0" fontId="7" fillId="0" borderId="7" xfId="0" applyFont="1" applyBorder="1"/>
    <xf numFmtId="0" fontId="7" fillId="0" borderId="8" xfId="0" applyFont="1" applyBorder="1"/>
    <xf numFmtId="0" fontId="3" fillId="0" borderId="9" xfId="0" applyFont="1" applyBorder="1"/>
    <xf numFmtId="0" fontId="5" fillId="0" borderId="4" xfId="0" applyFont="1" applyBorder="1"/>
    <xf numFmtId="0" fontId="5" fillId="0" borderId="9" xfId="0" applyFont="1" applyBorder="1" applyAlignment="1">
      <alignment horizontal="center"/>
    </xf>
    <xf numFmtId="0" fontId="5" fillId="0" borderId="10" xfId="0" applyFont="1" applyBorder="1" applyAlignment="1">
      <alignment horizontal="center"/>
    </xf>
    <xf numFmtId="0" fontId="7" fillId="0" borderId="11" xfId="0" applyFont="1" applyBorder="1"/>
    <xf numFmtId="164" fontId="7" fillId="0" borderId="12" xfId="0" applyNumberFormat="1" applyFont="1" applyBorder="1"/>
    <xf numFmtId="0" fontId="7" fillId="0" borderId="13" xfId="0" applyFont="1" applyBorder="1"/>
    <xf numFmtId="0" fontId="7" fillId="0" borderId="14" xfId="0" applyFont="1" applyBorder="1"/>
    <xf numFmtId="0" fontId="5" fillId="0" borderId="9" xfId="0" applyFont="1" applyFill="1" applyBorder="1" applyAlignment="1">
      <alignment horizontal="center"/>
    </xf>
    <xf numFmtId="0" fontId="7" fillId="0" borderId="15" xfId="0" applyFont="1" applyBorder="1"/>
    <xf numFmtId="0" fontId="3" fillId="0" borderId="16" xfId="0" applyFont="1" applyBorder="1"/>
    <xf numFmtId="0" fontId="5" fillId="0" borderId="17" xfId="0" applyFont="1" applyBorder="1"/>
    <xf numFmtId="0" fontId="5" fillId="0" borderId="18" xfId="0" applyFont="1" applyBorder="1" applyAlignment="1">
      <alignment horizontal="center"/>
    </xf>
    <xf numFmtId="0" fontId="3" fillId="0" borderId="18" xfId="0" applyFont="1" applyBorder="1"/>
    <xf numFmtId="0" fontId="7" fillId="0" borderId="12" xfId="0" applyFont="1" applyBorder="1"/>
    <xf numFmtId="0" fontId="7" fillId="0" borderId="0" xfId="0" applyFont="1" applyBorder="1"/>
    <xf numFmtId="0" fontId="7" fillId="0" borderId="17" xfId="0" applyFont="1" applyBorder="1"/>
    <xf numFmtId="0" fontId="5" fillId="0" borderId="19" xfId="0" applyFont="1" applyBorder="1"/>
    <xf numFmtId="0" fontId="5" fillId="0" borderId="20" xfId="0" applyFont="1" applyFill="1" applyBorder="1" applyAlignment="1">
      <alignment horizontal="center"/>
    </xf>
    <xf numFmtId="0" fontId="7" fillId="0" borderId="21" xfId="0" applyFont="1" applyBorder="1"/>
    <xf numFmtId="0" fontId="7" fillId="0" borderId="22" xfId="0" applyFont="1" applyBorder="1"/>
    <xf numFmtId="0" fontId="7" fillId="0" borderId="23" xfId="0" applyFont="1" applyBorder="1"/>
    <xf numFmtId="0" fontId="7" fillId="0" borderId="24" xfId="0" applyFont="1" applyBorder="1"/>
    <xf numFmtId="0" fontId="6" fillId="0" borderId="25" xfId="0" applyFont="1" applyBorder="1" applyAlignment="1">
      <alignment horizontal="right"/>
    </xf>
    <xf numFmtId="0" fontId="6" fillId="0" borderId="26" xfId="0" applyFont="1" applyBorder="1"/>
    <xf numFmtId="2" fontId="6" fillId="0" borderId="27" xfId="0" applyNumberFormat="1" applyFont="1" applyBorder="1"/>
    <xf numFmtId="0" fontId="5" fillId="0" borderId="27" xfId="0" applyFont="1" applyBorder="1"/>
    <xf numFmtId="2" fontId="5" fillId="0" borderId="27" xfId="0" applyNumberFormat="1" applyFont="1" applyBorder="1"/>
    <xf numFmtId="0" fontId="3" fillId="0" borderId="28" xfId="0" applyFont="1" applyBorder="1"/>
    <xf numFmtId="0" fontId="7" fillId="0" borderId="29" xfId="0" applyFont="1" applyBorder="1"/>
    <xf numFmtId="0" fontId="5" fillId="0" borderId="26" xfId="0" applyFont="1" applyBorder="1"/>
    <xf numFmtId="0" fontId="5" fillId="0" borderId="30" xfId="0" applyFont="1" applyBorder="1" applyAlignment="1">
      <alignment horizontal="center"/>
    </xf>
    <xf numFmtId="2" fontId="5" fillId="0" borderId="30" xfId="0" applyNumberFormat="1" applyFont="1" applyBorder="1"/>
    <xf numFmtId="0" fontId="3" fillId="0" borderId="31" xfId="0" applyFont="1" applyBorder="1"/>
    <xf numFmtId="0" fontId="7" fillId="0" borderId="10" xfId="0" applyFont="1" applyBorder="1" applyAlignment="1">
      <alignment horizontal="center"/>
    </xf>
    <xf numFmtId="0" fontId="5" fillId="0" borderId="0" xfId="0" applyFont="1" applyBorder="1" applyAlignment="1">
      <alignment horizontal="center"/>
    </xf>
    <xf numFmtId="0" fontId="7" fillId="0" borderId="34" xfId="0" applyFont="1" applyBorder="1" applyAlignment="1">
      <alignment horizontal="center"/>
    </xf>
    <xf numFmtId="0" fontId="7" fillId="0" borderId="1" xfId="0" applyFont="1" applyBorder="1" applyAlignment="1">
      <alignment horizontal="center"/>
    </xf>
    <xf numFmtId="0" fontId="7" fillId="0" borderId="4" xfId="0" applyFont="1" applyBorder="1" applyAlignment="1">
      <alignment horizontal="center"/>
    </xf>
    <xf numFmtId="0" fontId="7" fillId="0" borderId="3" xfId="0" applyFont="1" applyBorder="1" applyAlignment="1">
      <alignment horizontal="center"/>
    </xf>
    <xf numFmtId="0" fontId="5" fillId="0" borderId="35" xfId="0" applyFont="1" applyBorder="1"/>
    <xf numFmtId="0" fontId="5" fillId="0" borderId="26" xfId="2" applyFont="1" applyBorder="1"/>
    <xf numFmtId="0" fontId="3" fillId="0" borderId="0" xfId="0" applyFont="1" applyBorder="1"/>
    <xf numFmtId="2" fontId="3" fillId="0" borderId="0" xfId="0" applyNumberFormat="1" applyFont="1"/>
    <xf numFmtId="0" fontId="7" fillId="0" borderId="5" xfId="0" applyFont="1" applyBorder="1" applyAlignment="1">
      <alignment horizontal="center"/>
    </xf>
    <xf numFmtId="0" fontId="7" fillId="0" borderId="17" xfId="0" applyFont="1" applyBorder="1" applyAlignment="1">
      <alignment horizontal="center"/>
    </xf>
    <xf numFmtId="0" fontId="7" fillId="0" borderId="0" xfId="0" applyFont="1" applyBorder="1" applyAlignment="1">
      <alignment horizontal="center"/>
    </xf>
    <xf numFmtId="2" fontId="5" fillId="0" borderId="31" xfId="0" applyNumberFormat="1" applyFont="1" applyFill="1" applyBorder="1"/>
    <xf numFmtId="0" fontId="7" fillId="0" borderId="34" xfId="0" applyFont="1" applyBorder="1"/>
    <xf numFmtId="0" fontId="7" fillId="0" borderId="36" xfId="0" applyFont="1" applyBorder="1"/>
    <xf numFmtId="0" fontId="7" fillId="0" borderId="37" xfId="0" applyFont="1" applyBorder="1" applyAlignment="1">
      <alignment horizontal="center"/>
    </xf>
    <xf numFmtId="0" fontId="7" fillId="0" borderId="19" xfId="0" applyFont="1" applyBorder="1" applyAlignment="1">
      <alignment horizontal="center"/>
    </xf>
    <xf numFmtId="0" fontId="7" fillId="0" borderId="38" xfId="0" applyFont="1" applyBorder="1" applyAlignment="1">
      <alignment horizontal="center"/>
    </xf>
    <xf numFmtId="0" fontId="10" fillId="0" borderId="34" xfId="3" applyFont="1" applyFill="1" applyBorder="1" applyAlignment="1">
      <alignment horizontal="left" vertical="center" wrapText="1"/>
    </xf>
    <xf numFmtId="0" fontId="11" fillId="2" borderId="34" xfId="3" applyFont="1" applyFill="1" applyBorder="1" applyAlignment="1">
      <alignment horizontal="center" vertical="top" wrapText="1"/>
    </xf>
    <xf numFmtId="164" fontId="10" fillId="0" borderId="1" xfId="3" applyNumberFormat="1" applyFont="1" applyFill="1" applyBorder="1" applyAlignment="1">
      <alignment horizontal="center" vertical="center" wrapText="1"/>
    </xf>
    <xf numFmtId="2" fontId="10" fillId="0" borderId="39" xfId="3" applyNumberFormat="1" applyFont="1" applyFill="1" applyBorder="1" applyAlignment="1">
      <alignment horizontal="center" vertical="center" wrapText="1"/>
    </xf>
    <xf numFmtId="164" fontId="10" fillId="0" borderId="5" xfId="3" applyNumberFormat="1" applyFont="1" applyFill="1" applyBorder="1" applyAlignment="1">
      <alignment horizontal="center" vertical="center" wrapText="1"/>
    </xf>
    <xf numFmtId="2" fontId="10" fillId="0" borderId="40" xfId="3" applyNumberFormat="1" applyFont="1" applyFill="1" applyBorder="1" applyAlignment="1">
      <alignment horizontal="center" vertical="center" wrapText="1"/>
    </xf>
    <xf numFmtId="0" fontId="11" fillId="2" borderId="29" xfId="3" applyFont="1" applyFill="1" applyBorder="1" applyAlignment="1">
      <alignment horizontal="center" vertical="top" wrapText="1"/>
    </xf>
    <xf numFmtId="2" fontId="10" fillId="0" borderId="11" xfId="3" applyNumberFormat="1" applyFont="1" applyFill="1" applyBorder="1" applyAlignment="1">
      <alignment horizontal="center" vertical="center" wrapText="1"/>
    </xf>
    <xf numFmtId="2" fontId="10" fillId="0" borderId="41" xfId="3" applyNumberFormat="1" applyFont="1" applyFill="1" applyBorder="1" applyAlignment="1">
      <alignment horizontal="center" vertical="center" wrapText="1"/>
    </xf>
    <xf numFmtId="2" fontId="5" fillId="0" borderId="31" xfId="0" applyNumberFormat="1" applyFont="1" applyBorder="1"/>
    <xf numFmtId="0" fontId="11" fillId="2" borderId="42" xfId="3" applyFont="1" applyFill="1" applyBorder="1" applyAlignment="1">
      <alignment horizontal="left" vertical="center" wrapText="1"/>
    </xf>
    <xf numFmtId="0" fontId="12" fillId="0" borderId="42" xfId="0" applyFont="1" applyBorder="1" applyAlignment="1">
      <alignment vertical="center"/>
    </xf>
    <xf numFmtId="2" fontId="7" fillId="2" borderId="5" xfId="0" applyNumberFormat="1" applyFont="1" applyFill="1" applyBorder="1" applyAlignment="1">
      <alignment vertical="center"/>
    </xf>
    <xf numFmtId="2" fontId="13" fillId="2" borderId="28" xfId="3" applyNumberFormat="1" applyFont="1" applyFill="1" applyBorder="1" applyAlignment="1">
      <alignment horizontal="center" vertical="center" wrapText="1"/>
    </xf>
    <xf numFmtId="0" fontId="7" fillId="2" borderId="15" xfId="0" applyFont="1" applyFill="1" applyBorder="1" applyAlignment="1">
      <alignment horizontal="left" vertical="center" wrapText="1"/>
    </xf>
    <xf numFmtId="2" fontId="14" fillId="0" borderId="30" xfId="0" applyNumberFormat="1" applyFont="1" applyBorder="1"/>
    <xf numFmtId="0" fontId="10" fillId="0" borderId="29" xfId="3" applyFont="1" applyFill="1" applyBorder="1" applyAlignment="1">
      <alignment horizontal="left" vertical="center" wrapText="1"/>
    </xf>
    <xf numFmtId="0" fontId="15" fillId="0" borderId="43" xfId="0" applyFont="1" applyBorder="1" applyAlignment="1">
      <alignment vertical="center"/>
    </xf>
    <xf numFmtId="164" fontId="10" fillId="0" borderId="21" xfId="3" applyNumberFormat="1" applyFont="1" applyFill="1" applyBorder="1" applyAlignment="1">
      <alignment horizontal="center" vertical="center" wrapText="1"/>
    </xf>
    <xf numFmtId="2" fontId="10" fillId="0" borderId="31" xfId="3" applyNumberFormat="1" applyFont="1" applyFill="1" applyBorder="1" applyAlignment="1">
      <alignment horizontal="center" vertical="center" wrapText="1"/>
    </xf>
    <xf numFmtId="0" fontId="5" fillId="0" borderId="44" xfId="0" applyFont="1" applyBorder="1"/>
    <xf numFmtId="0" fontId="5" fillId="0" borderId="45" xfId="0" applyFont="1" applyBorder="1"/>
    <xf numFmtId="2" fontId="7" fillId="0" borderId="46" xfId="0" applyNumberFormat="1" applyFont="1" applyBorder="1" applyAlignment="1">
      <alignment horizontal="right"/>
    </xf>
    <xf numFmtId="2" fontId="5" fillId="0" borderId="47" xfId="0" applyNumberFormat="1" applyFont="1" applyBorder="1"/>
    <xf numFmtId="0" fontId="3" fillId="0" borderId="48" xfId="0" applyFont="1" applyBorder="1"/>
    <xf numFmtId="2" fontId="15" fillId="0" borderId="21" xfId="0" applyNumberFormat="1" applyFont="1" applyBorder="1" applyAlignment="1">
      <alignment horizontal="center" vertical="center"/>
    </xf>
    <xf numFmtId="2" fontId="15" fillId="0" borderId="11" xfId="0" applyNumberFormat="1" applyFont="1" applyBorder="1" applyAlignment="1">
      <alignment horizontal="center" vertical="center"/>
    </xf>
    <xf numFmtId="2" fontId="16" fillId="0" borderId="11" xfId="3" applyNumberFormat="1" applyFont="1" applyFill="1" applyBorder="1" applyAlignment="1">
      <alignment horizontal="center" vertical="center" wrapText="1"/>
    </xf>
    <xf numFmtId="0" fontId="5" fillId="0" borderId="0" xfId="0" applyFont="1" applyBorder="1"/>
    <xf numFmtId="2" fontId="14" fillId="0" borderId="0" xfId="0" applyNumberFormat="1" applyFont="1" applyBorder="1"/>
    <xf numFmtId="2" fontId="5" fillId="0" borderId="0" xfId="0" applyNumberFormat="1" applyFont="1" applyBorder="1"/>
    <xf numFmtId="2" fontId="5" fillId="0" borderId="0" xfId="0" applyNumberFormat="1" applyFont="1" applyBorder="1" applyAlignment="1">
      <alignment horizontal="left"/>
    </xf>
    <xf numFmtId="0" fontId="17" fillId="0" borderId="29" xfId="0" applyFont="1" applyBorder="1"/>
    <xf numFmtId="0" fontId="7" fillId="0" borderId="29" xfId="0" applyFont="1" applyBorder="1" applyAlignment="1">
      <alignment horizontal="center"/>
    </xf>
    <xf numFmtId="2" fontId="17" fillId="0" borderId="41" xfId="0" applyNumberFormat="1" applyFont="1" applyBorder="1" applyAlignment="1">
      <alignment horizontal="center"/>
    </xf>
    <xf numFmtId="164" fontId="10" fillId="0" borderId="11" xfId="3" applyNumberFormat="1" applyFont="1" applyFill="1" applyBorder="1" applyAlignment="1">
      <alignment horizontal="center" vertical="center" wrapText="1"/>
    </xf>
    <xf numFmtId="2" fontId="17" fillId="0" borderId="14" xfId="0" applyNumberFormat="1" applyFont="1" applyBorder="1" applyAlignment="1">
      <alignment horizontal="center"/>
    </xf>
    <xf numFmtId="0" fontId="6" fillId="0" borderId="0" xfId="0" applyFont="1" applyFill="1" applyBorder="1"/>
    <xf numFmtId="0" fontId="18" fillId="0" borderId="0" xfId="0" applyFont="1" applyAlignment="1">
      <alignment horizontal="left"/>
    </xf>
    <xf numFmtId="0" fontId="17" fillId="0" borderId="34" xfId="0" applyFont="1" applyBorder="1"/>
    <xf numFmtId="0" fontId="17" fillId="0" borderId="34" xfId="0" applyFont="1" applyBorder="1" applyAlignment="1">
      <alignment horizontal="center"/>
    </xf>
    <xf numFmtId="0" fontId="17" fillId="0" borderId="40" xfId="0" applyFont="1" applyBorder="1" applyAlignment="1">
      <alignment horizontal="center"/>
    </xf>
    <xf numFmtId="0" fontId="17" fillId="0" borderId="5" xfId="0" applyFont="1" applyBorder="1" applyAlignment="1">
      <alignment horizontal="center"/>
    </xf>
    <xf numFmtId="0" fontId="17" fillId="0" borderId="17" xfId="0" applyFont="1" applyBorder="1" applyAlignment="1">
      <alignment horizontal="center"/>
    </xf>
    <xf numFmtId="0" fontId="19" fillId="0" borderId="0" xfId="0" applyFont="1"/>
    <xf numFmtId="0" fontId="19" fillId="0" borderId="0" xfId="0" applyFont="1" applyAlignment="1"/>
    <xf numFmtId="0" fontId="19" fillId="0" borderId="0" xfId="0" applyFont="1" applyAlignment="1">
      <alignment horizontal="center"/>
    </xf>
    <xf numFmtId="0" fontId="19" fillId="0" borderId="0" xfId="0" applyFont="1" applyAlignment="1">
      <alignment horizontal="center"/>
    </xf>
    <xf numFmtId="164" fontId="17" fillId="0" borderId="11" xfId="0" applyNumberFormat="1" applyFont="1" applyBorder="1" applyAlignment="1">
      <alignment horizontal="center"/>
    </xf>
    <xf numFmtId="0" fontId="5" fillId="2" borderId="0" xfId="0" applyFont="1" applyFill="1" applyBorder="1"/>
    <xf numFmtId="0" fontId="20" fillId="0" borderId="0" xfId="0" applyFont="1" applyBorder="1"/>
    <xf numFmtId="0" fontId="17" fillId="0" borderId="42" xfId="0" applyFont="1" applyBorder="1"/>
    <xf numFmtId="0" fontId="7" fillId="0" borderId="42" xfId="0" applyFont="1" applyBorder="1" applyAlignment="1">
      <alignment horizontal="center"/>
    </xf>
    <xf numFmtId="0" fontId="17" fillId="0" borderId="15" xfId="0" applyFont="1" applyBorder="1" applyAlignment="1">
      <alignment horizontal="center"/>
    </xf>
    <xf numFmtId="0" fontId="17" fillId="0" borderId="28" xfId="0" applyFont="1" applyBorder="1" applyAlignment="1">
      <alignment horizontal="center"/>
    </xf>
    <xf numFmtId="0" fontId="17" fillId="0" borderId="8" xfId="0" applyFont="1" applyBorder="1" applyAlignment="1">
      <alignment horizontal="center"/>
    </xf>
    <xf numFmtId="0" fontId="6" fillId="0" borderId="0" xfId="0" applyFont="1" applyBorder="1" applyAlignment="1">
      <alignment horizontal="center"/>
    </xf>
    <xf numFmtId="0" fontId="6" fillId="0" borderId="0" xfId="0" applyFont="1" applyBorder="1"/>
    <xf numFmtId="2" fontId="6" fillId="0" borderId="0" xfId="0" applyNumberFormat="1" applyFont="1" applyBorder="1"/>
    <xf numFmtId="0" fontId="10" fillId="0" borderId="43" xfId="3" applyFont="1" applyFill="1" applyBorder="1" applyAlignment="1">
      <alignment horizontal="left" vertical="center" wrapText="1"/>
    </xf>
    <xf numFmtId="164" fontId="10" fillId="0" borderId="21" xfId="3" applyNumberFormat="1" applyFont="1" applyFill="1" applyBorder="1" applyAlignment="1">
      <alignment horizontal="center" wrapText="1"/>
    </xf>
    <xf numFmtId="2" fontId="17" fillId="0" borderId="31" xfId="0" applyNumberFormat="1" applyFont="1" applyBorder="1" applyAlignment="1">
      <alignment horizontal="center"/>
    </xf>
    <xf numFmtId="164" fontId="17" fillId="0" borderId="21" xfId="0" applyNumberFormat="1" applyFont="1" applyBorder="1" applyAlignment="1">
      <alignment horizontal="center"/>
    </xf>
    <xf numFmtId="2" fontId="17" fillId="0" borderId="24" xfId="0" applyNumberFormat="1" applyFont="1" applyBorder="1" applyAlignment="1">
      <alignment horizontal="center"/>
    </xf>
    <xf numFmtId="0" fontId="7" fillId="0" borderId="49" xfId="0" applyFont="1" applyBorder="1"/>
    <xf numFmtId="0" fontId="3" fillId="0" borderId="29" xfId="0" applyFont="1" applyBorder="1" applyAlignment="1">
      <alignment horizontal="center"/>
    </xf>
    <xf numFmtId="164" fontId="7" fillId="0" borderId="34" xfId="0" applyNumberFormat="1" applyFont="1" applyBorder="1" applyAlignment="1">
      <alignment horizontal="center"/>
    </xf>
    <xf numFmtId="2" fontId="7" fillId="0" borderId="40" xfId="0" applyNumberFormat="1" applyFont="1" applyBorder="1" applyAlignment="1">
      <alignment horizontal="center"/>
    </xf>
    <xf numFmtId="164" fontId="7" fillId="0" borderId="5" xfId="0" applyNumberFormat="1" applyFont="1" applyBorder="1" applyAlignment="1">
      <alignment horizontal="center"/>
    </xf>
    <xf numFmtId="2" fontId="7" fillId="0" borderId="17" xfId="0" applyNumberFormat="1" applyFont="1" applyBorder="1" applyAlignment="1">
      <alignment horizontal="center"/>
    </xf>
    <xf numFmtId="0" fontId="7" fillId="0" borderId="50" xfId="0" applyFont="1" applyBorder="1"/>
    <xf numFmtId="0" fontId="3" fillId="0" borderId="42" xfId="0" applyFont="1" applyBorder="1" applyAlignment="1">
      <alignment horizontal="center"/>
    </xf>
    <xf numFmtId="0" fontId="3" fillId="0" borderId="29" xfId="0" applyFont="1" applyBorder="1"/>
    <xf numFmtId="0" fontId="3" fillId="0" borderId="42" xfId="0" applyFont="1" applyBorder="1"/>
    <xf numFmtId="0" fontId="3" fillId="0" borderId="34" xfId="0" applyFont="1" applyBorder="1" applyAlignment="1">
      <alignment horizontal="center"/>
    </xf>
    <xf numFmtId="0" fontId="3" fillId="0" borderId="34" xfId="0" applyFont="1" applyBorder="1"/>
    <xf numFmtId="164" fontId="7" fillId="0" borderId="29" xfId="0" applyNumberFormat="1" applyFont="1" applyBorder="1" applyAlignment="1">
      <alignment horizontal="center"/>
    </xf>
    <xf numFmtId="2" fontId="7" fillId="0" borderId="41" xfId="0" applyNumberFormat="1" applyFont="1" applyBorder="1" applyAlignment="1">
      <alignment horizontal="center"/>
    </xf>
    <xf numFmtId="164" fontId="7" fillId="0" borderId="11" xfId="0" applyNumberFormat="1" applyFont="1" applyBorder="1" applyAlignment="1">
      <alignment horizontal="center"/>
    </xf>
    <xf numFmtId="2" fontId="7" fillId="0" borderId="14" xfId="0" applyNumberFormat="1" applyFont="1" applyBorder="1" applyAlignment="1">
      <alignment horizontal="center"/>
    </xf>
    <xf numFmtId="0" fontId="7" fillId="0" borderId="42" xfId="0" applyFont="1" applyBorder="1"/>
    <xf numFmtId="0" fontId="7" fillId="0" borderId="28" xfId="0" applyFont="1" applyBorder="1" applyAlignment="1">
      <alignment horizontal="center"/>
    </xf>
    <xf numFmtId="0" fontId="7" fillId="0" borderId="15" xfId="0" applyFont="1" applyBorder="1" applyAlignment="1">
      <alignment horizontal="center"/>
    </xf>
    <xf numFmtId="0" fontId="7" fillId="0" borderId="8" xfId="0" applyFont="1" applyBorder="1" applyAlignment="1">
      <alignment horizontal="center"/>
    </xf>
    <xf numFmtId="0" fontId="7" fillId="0" borderId="40" xfId="0" applyFont="1" applyBorder="1" applyAlignment="1">
      <alignment horizontal="center"/>
    </xf>
    <xf numFmtId="0" fontId="7" fillId="0" borderId="43" xfId="0" applyFont="1" applyBorder="1" applyAlignment="1">
      <alignment horizontal="left"/>
    </xf>
    <xf numFmtId="0" fontId="7" fillId="0" borderId="43" xfId="0" applyFont="1" applyBorder="1" applyAlignment="1">
      <alignment horizontal="center"/>
    </xf>
    <xf numFmtId="0" fontId="7" fillId="0" borderId="43" xfId="0" applyFont="1" applyBorder="1"/>
    <xf numFmtId="0" fontId="7" fillId="0" borderId="29" xfId="0" applyFont="1" applyBorder="1" applyAlignment="1">
      <alignment horizontal="left"/>
    </xf>
    <xf numFmtId="0" fontId="7" fillId="0" borderId="34" xfId="0" applyFont="1" applyBorder="1" applyAlignment="1">
      <alignment horizontal="left"/>
    </xf>
    <xf numFmtId="0" fontId="7" fillId="0" borderId="35" xfId="0" applyFont="1" applyBorder="1" applyAlignment="1">
      <alignment horizontal="left"/>
    </xf>
    <xf numFmtId="2" fontId="17" fillId="0" borderId="11" xfId="0" applyNumberFormat="1" applyFont="1" applyBorder="1" applyAlignment="1">
      <alignment horizontal="center"/>
    </xf>
    <xf numFmtId="164" fontId="17" fillId="0" borderId="5" xfId="0" applyNumberFormat="1" applyFont="1" applyBorder="1" applyAlignment="1">
      <alignment horizontal="center"/>
    </xf>
    <xf numFmtId="2" fontId="7" fillId="0" borderId="28" xfId="0" applyNumberFormat="1" applyFont="1" applyBorder="1" applyAlignment="1">
      <alignment horizontal="center"/>
    </xf>
    <xf numFmtId="2" fontId="7" fillId="0" borderId="8" xfId="0" applyNumberFormat="1" applyFont="1" applyBorder="1" applyAlignment="1">
      <alignment horizontal="center"/>
    </xf>
    <xf numFmtId="0" fontId="17" fillId="0" borderId="36" xfId="0" applyFont="1" applyBorder="1"/>
    <xf numFmtId="0" fontId="7" fillId="0" borderId="51" xfId="0" applyFont="1" applyBorder="1" applyAlignment="1">
      <alignment horizontal="center"/>
    </xf>
    <xf numFmtId="0" fontId="17" fillId="0" borderId="37" xfId="0" applyFont="1" applyBorder="1"/>
    <xf numFmtId="0" fontId="17" fillId="0" borderId="0" xfId="0" applyFont="1" applyBorder="1"/>
    <xf numFmtId="0" fontId="7" fillId="0" borderId="10" xfId="0" applyFont="1" applyBorder="1"/>
    <xf numFmtId="0" fontId="7" fillId="0" borderId="9" xfId="0" applyFont="1" applyBorder="1"/>
    <xf numFmtId="0" fontId="7" fillId="0" borderId="39" xfId="0" applyFont="1" applyBorder="1" applyAlignment="1">
      <alignment horizontal="center"/>
    </xf>
    <xf numFmtId="0" fontId="7" fillId="0" borderId="16" xfId="0" applyFont="1" applyBorder="1" applyAlignment="1">
      <alignment horizontal="center"/>
    </xf>
    <xf numFmtId="0" fontId="21" fillId="0" borderId="40" xfId="0" applyFont="1" applyBorder="1" applyAlignment="1">
      <alignment horizontal="center"/>
    </xf>
    <xf numFmtId="0" fontId="21" fillId="0" borderId="17" xfId="0" applyFont="1" applyBorder="1" applyAlignment="1">
      <alignment horizontal="center"/>
    </xf>
    <xf numFmtId="0" fontId="7" fillId="0" borderId="16" xfId="0" applyFont="1" applyBorder="1"/>
    <xf numFmtId="0" fontId="7" fillId="0" borderId="18" xfId="0" applyFont="1" applyBorder="1"/>
    <xf numFmtId="0" fontId="7" fillId="0" borderId="36" xfId="0" applyFont="1" applyBorder="1" applyAlignment="1">
      <alignment horizontal="center"/>
    </xf>
    <xf numFmtId="0" fontId="7" fillId="0" borderId="16" xfId="0" applyFont="1" applyBorder="1" applyAlignment="1">
      <alignment horizontal="left"/>
    </xf>
    <xf numFmtId="43" fontId="10" fillId="0" borderId="5" xfId="1" applyFont="1" applyFill="1" applyBorder="1" applyAlignment="1">
      <alignment horizontal="center" vertical="center" wrapText="1"/>
    </xf>
    <xf numFmtId="2" fontId="17" fillId="0" borderId="40" xfId="0" applyNumberFormat="1" applyFont="1" applyBorder="1" applyAlignment="1">
      <alignment horizontal="center"/>
    </xf>
    <xf numFmtId="2" fontId="17" fillId="0" borderId="17" xfId="0" applyNumberFormat="1" applyFont="1" applyBorder="1" applyAlignment="1">
      <alignment horizontal="center"/>
    </xf>
    <xf numFmtId="0" fontId="7" fillId="0" borderId="18" xfId="0" applyFont="1" applyBorder="1" applyAlignment="1">
      <alignment horizontal="left"/>
    </xf>
    <xf numFmtId="43" fontId="10" fillId="0" borderId="1" xfId="1" applyFont="1" applyFill="1" applyBorder="1" applyAlignment="1">
      <alignment horizontal="center" vertical="center" wrapText="1"/>
    </xf>
    <xf numFmtId="2" fontId="17" fillId="0" borderId="4" xfId="0" applyNumberFormat="1" applyFont="1" applyBorder="1" applyAlignment="1">
      <alignment horizontal="center"/>
    </xf>
    <xf numFmtId="2" fontId="17" fillId="0" borderId="39" xfId="0" applyNumberFormat="1" applyFont="1" applyBorder="1" applyAlignment="1">
      <alignment horizontal="center"/>
    </xf>
    <xf numFmtId="164" fontId="17" fillId="0" borderId="52" xfId="0" applyNumberFormat="1" applyFont="1" applyBorder="1" applyAlignment="1">
      <alignment horizontal="center"/>
    </xf>
    <xf numFmtId="0" fontId="17" fillId="0" borderId="39" xfId="0" applyFont="1" applyBorder="1" applyAlignment="1">
      <alignment horizontal="center"/>
    </xf>
    <xf numFmtId="0" fontId="2" fillId="0" borderId="5" xfId="0" applyFont="1" applyBorder="1" applyAlignment="1">
      <alignment horizontal="center" vertical="center"/>
    </xf>
    <xf numFmtId="0" fontId="2" fillId="0" borderId="17" xfId="0" applyFont="1" applyBorder="1" applyAlignment="1">
      <alignment horizontal="center"/>
    </xf>
    <xf numFmtId="2" fontId="2" fillId="0" borderId="5" xfId="0" applyNumberFormat="1" applyFont="1" applyBorder="1" applyAlignment="1">
      <alignment horizontal="center"/>
    </xf>
    <xf numFmtId="0" fontId="2" fillId="0" borderId="0" xfId="0" applyFont="1" applyBorder="1" applyAlignment="1">
      <alignment horizontal="center" vertical="center"/>
    </xf>
    <xf numFmtId="0" fontId="17" fillId="0" borderId="37" xfId="0" applyFont="1" applyBorder="1" applyAlignment="1">
      <alignment horizontal="center"/>
    </xf>
    <xf numFmtId="0" fontId="17" fillId="0" borderId="19" xfId="0" applyFont="1" applyBorder="1" applyAlignment="1">
      <alignment horizontal="center"/>
    </xf>
    <xf numFmtId="0" fontId="17" fillId="0" borderId="51" xfId="0" applyFont="1" applyBorder="1" applyAlignment="1">
      <alignment horizontal="center"/>
    </xf>
    <xf numFmtId="0" fontId="17" fillId="0" borderId="53" xfId="0" applyFont="1" applyBorder="1" applyAlignment="1">
      <alignment horizontal="center"/>
    </xf>
    <xf numFmtId="2" fontId="17" fillId="0" borderId="5" xfId="0" applyNumberFormat="1" applyFont="1" applyBorder="1" applyAlignment="1">
      <alignment horizontal="center"/>
    </xf>
    <xf numFmtId="164" fontId="17" fillId="0" borderId="0" xfId="0" applyNumberFormat="1" applyFont="1" applyBorder="1"/>
    <xf numFmtId="2" fontId="7" fillId="0" borderId="0" xfId="0" applyNumberFormat="1" applyFont="1" applyBorder="1" applyAlignment="1">
      <alignment horizontal="center"/>
    </xf>
    <xf numFmtId="0" fontId="5" fillId="0" borderId="0" xfId="0" applyFont="1"/>
    <xf numFmtId="0" fontId="22" fillId="0" borderId="38" xfId="0" applyFont="1" applyBorder="1" applyAlignment="1">
      <alignment horizontal="left" wrapText="1"/>
    </xf>
    <xf numFmtId="0" fontId="5" fillId="0" borderId="16" xfId="0" applyFont="1" applyBorder="1" applyAlignment="1">
      <alignment horizontal="center"/>
    </xf>
    <xf numFmtId="0" fontId="5" fillId="0" borderId="10" xfId="0" applyFont="1" applyFill="1" applyBorder="1" applyAlignment="1">
      <alignment horizontal="center"/>
    </xf>
    <xf numFmtId="0" fontId="5" fillId="0" borderId="4" xfId="0" applyFont="1" applyFill="1" applyBorder="1" applyAlignment="1">
      <alignment horizontal="center"/>
    </xf>
    <xf numFmtId="0" fontId="3" fillId="0" borderId="38" xfId="0" applyFont="1" applyBorder="1"/>
    <xf numFmtId="0" fontId="3" fillId="0" borderId="19" xfId="0" applyFont="1" applyBorder="1"/>
    <xf numFmtId="0" fontId="3" fillId="0" borderId="20" xfId="0" applyFont="1" applyBorder="1" applyAlignment="1">
      <alignment horizontal="center" vertical="center"/>
    </xf>
    <xf numFmtId="0" fontId="6" fillId="0" borderId="50" xfId="0" applyFont="1" applyBorder="1" applyAlignment="1">
      <alignment horizontal="right"/>
    </xf>
    <xf numFmtId="0" fontId="5" fillId="0" borderId="55" xfId="0" applyFont="1" applyBorder="1"/>
    <xf numFmtId="0" fontId="3" fillId="0" borderId="56" xfId="0" applyFont="1" applyBorder="1"/>
    <xf numFmtId="0" fontId="3" fillId="0" borderId="6" xfId="0" applyFont="1" applyBorder="1"/>
    <xf numFmtId="0" fontId="3" fillId="0" borderId="30" xfId="0" applyFont="1" applyBorder="1"/>
    <xf numFmtId="0" fontId="3" fillId="0" borderId="22" xfId="0" applyFont="1" applyBorder="1"/>
    <xf numFmtId="0" fontId="5" fillId="0" borderId="22" xfId="0" applyFont="1" applyBorder="1" applyAlignment="1">
      <alignment horizontal="center"/>
    </xf>
    <xf numFmtId="0" fontId="7" fillId="0" borderId="52" xfId="0" applyFont="1" applyBorder="1" applyAlignment="1">
      <alignment horizontal="center"/>
    </xf>
    <xf numFmtId="2" fontId="5" fillId="0" borderId="22" xfId="0" applyNumberFormat="1" applyFont="1" applyBorder="1"/>
    <xf numFmtId="2" fontId="0" fillId="0" borderId="0" xfId="0" applyNumberFormat="1"/>
    <xf numFmtId="0" fontId="7" fillId="0" borderId="57" xfId="0" applyFont="1" applyBorder="1" applyAlignment="1">
      <alignment horizontal="center"/>
    </xf>
    <xf numFmtId="2" fontId="5" fillId="0" borderId="30" xfId="0" applyNumberFormat="1" applyFont="1" applyFill="1" applyBorder="1"/>
    <xf numFmtId="2" fontId="5" fillId="0" borderId="22" xfId="0" applyNumberFormat="1" applyFont="1" applyFill="1" applyBorder="1"/>
    <xf numFmtId="0" fontId="7" fillId="0" borderId="57" xfId="0" applyFont="1" applyBorder="1"/>
    <xf numFmtId="0" fontId="3" fillId="0" borderId="31" xfId="0" applyFont="1" applyBorder="1" applyAlignment="1">
      <alignment horizontal="center" vertical="center"/>
    </xf>
    <xf numFmtId="0" fontId="17" fillId="0" borderId="9" xfId="0" applyFont="1" applyBorder="1"/>
    <xf numFmtId="0" fontId="17" fillId="0" borderId="16" xfId="0" applyFont="1" applyBorder="1"/>
    <xf numFmtId="0" fontId="10" fillId="0" borderId="16" xfId="3" applyFont="1" applyFill="1" applyBorder="1" applyAlignment="1">
      <alignment horizontal="left" vertical="center" wrapText="1"/>
    </xf>
    <xf numFmtId="2" fontId="10" fillId="0" borderId="0" xfId="3" applyNumberFormat="1" applyFont="1" applyFill="1" applyBorder="1" applyAlignment="1">
      <alignment horizontal="center" vertical="center" wrapText="1"/>
    </xf>
    <xf numFmtId="2" fontId="10" fillId="0" borderId="17" xfId="3" applyNumberFormat="1" applyFont="1" applyFill="1" applyBorder="1" applyAlignment="1">
      <alignment horizontal="center" vertical="center" wrapText="1"/>
    </xf>
    <xf numFmtId="0" fontId="11" fillId="2" borderId="16" xfId="3" applyFont="1" applyFill="1" applyBorder="1" applyAlignment="1">
      <alignment horizontal="center" vertical="top" wrapText="1"/>
    </xf>
    <xf numFmtId="2" fontId="10" fillId="0" borderId="5" xfId="3" applyNumberFormat="1" applyFont="1" applyFill="1" applyBorder="1" applyAlignment="1">
      <alignment horizontal="center" vertical="center" wrapText="1"/>
    </xf>
    <xf numFmtId="0" fontId="11" fillId="2" borderId="16" xfId="3" applyFont="1" applyFill="1" applyBorder="1" applyAlignment="1">
      <alignment horizontal="left" vertical="center" wrapText="1"/>
    </xf>
    <xf numFmtId="2" fontId="13" fillId="2" borderId="0" xfId="3" applyNumberFormat="1" applyFont="1" applyFill="1" applyBorder="1" applyAlignment="1">
      <alignment horizontal="center" vertical="center" wrapText="1"/>
    </xf>
    <xf numFmtId="2" fontId="13" fillId="2" borderId="17" xfId="3" applyNumberFormat="1" applyFont="1" applyFill="1" applyBorder="1" applyAlignment="1">
      <alignment horizontal="center" vertical="center" wrapText="1"/>
    </xf>
    <xf numFmtId="0" fontId="7" fillId="2" borderId="5" xfId="0" applyFont="1" applyFill="1" applyBorder="1" applyAlignment="1">
      <alignment horizontal="left" vertical="center" wrapText="1"/>
    </xf>
    <xf numFmtId="0" fontId="11" fillId="2" borderId="18" xfId="3" applyFont="1" applyFill="1" applyBorder="1" applyAlignment="1">
      <alignment horizontal="left" vertical="center" wrapText="1"/>
    </xf>
    <xf numFmtId="2" fontId="7" fillId="2" borderId="37" xfId="0" applyNumberFormat="1" applyFont="1" applyFill="1" applyBorder="1" applyAlignment="1">
      <alignment vertical="center"/>
    </xf>
    <xf numFmtId="2" fontId="13" fillId="2" borderId="38" xfId="3" applyNumberFormat="1" applyFont="1" applyFill="1" applyBorder="1" applyAlignment="1">
      <alignment horizontal="center" vertical="center" wrapText="1"/>
    </xf>
    <xf numFmtId="2" fontId="13" fillId="2" borderId="19" xfId="3" applyNumberFormat="1" applyFont="1" applyFill="1" applyBorder="1" applyAlignment="1">
      <alignment horizontal="center" vertical="center" wrapText="1"/>
    </xf>
    <xf numFmtId="0" fontId="7" fillId="2" borderId="37" xfId="0" applyFont="1" applyFill="1" applyBorder="1" applyAlignment="1">
      <alignment horizontal="left" vertical="center" wrapText="1"/>
    </xf>
    <xf numFmtId="0" fontId="5" fillId="0" borderId="49" xfId="0" applyFont="1" applyBorder="1"/>
    <xf numFmtId="0" fontId="5" fillId="0" borderId="58" xfId="0" applyFont="1" applyBorder="1"/>
    <xf numFmtId="2" fontId="14" fillId="0" borderId="59" xfId="0" applyNumberFormat="1" applyFont="1" applyBorder="1"/>
    <xf numFmtId="2" fontId="5" fillId="0" borderId="59" xfId="0" applyNumberFormat="1" applyFont="1" applyBorder="1"/>
    <xf numFmtId="2" fontId="5" fillId="0" borderId="12" xfId="0" applyNumberFormat="1" applyFont="1" applyBorder="1"/>
    <xf numFmtId="0" fontId="10" fillId="0" borderId="9" xfId="3" applyFont="1" applyFill="1" applyBorder="1" applyAlignment="1">
      <alignment horizontal="left" vertical="center" wrapText="1"/>
    </xf>
    <xf numFmtId="164" fontId="10" fillId="0" borderId="1" xfId="3" applyNumberFormat="1" applyFont="1" applyFill="1" applyBorder="1" applyAlignment="1">
      <alignment vertical="center" wrapText="1"/>
    </xf>
    <xf numFmtId="2" fontId="10" fillId="0" borderId="39" xfId="3" applyNumberFormat="1" applyFont="1" applyFill="1" applyBorder="1" applyAlignment="1">
      <alignment vertical="center" wrapText="1"/>
    </xf>
    <xf numFmtId="0" fontId="0" fillId="0" borderId="44" xfId="0" applyBorder="1"/>
    <xf numFmtId="0" fontId="0" fillId="0" borderId="45" xfId="0" applyBorder="1"/>
    <xf numFmtId="0" fontId="0" fillId="0" borderId="47" xfId="0" applyBorder="1"/>
    <xf numFmtId="2" fontId="7" fillId="0" borderId="47" xfId="0" applyNumberFormat="1" applyFont="1" applyBorder="1" applyAlignment="1">
      <alignment horizontal="right"/>
    </xf>
    <xf numFmtId="2" fontId="5" fillId="0" borderId="60" xfId="0" applyNumberFormat="1" applyFont="1" applyBorder="1"/>
    <xf numFmtId="0" fontId="3" fillId="0" borderId="47" xfId="0" applyFont="1" applyBorder="1"/>
    <xf numFmtId="0" fontId="3" fillId="0" borderId="60" xfId="0" applyFont="1" applyBorder="1"/>
    <xf numFmtId="164" fontId="10" fillId="0" borderId="5" xfId="3" applyNumberFormat="1" applyFont="1" applyFill="1" applyBorder="1" applyAlignment="1">
      <alignment vertical="center" wrapText="1"/>
    </xf>
    <xf numFmtId="2" fontId="10" fillId="0" borderId="40" xfId="3" applyNumberFormat="1" applyFont="1" applyFill="1" applyBorder="1" applyAlignment="1">
      <alignment vertical="center" wrapText="1"/>
    </xf>
    <xf numFmtId="0" fontId="0" fillId="0" borderId="0" xfId="0" applyBorder="1"/>
    <xf numFmtId="2" fontId="7" fillId="0" borderId="0" xfId="0" applyNumberFormat="1" applyFont="1" applyBorder="1" applyAlignment="1">
      <alignment horizontal="right"/>
    </xf>
    <xf numFmtId="0" fontId="0" fillId="0" borderId="18" xfId="0" applyBorder="1"/>
    <xf numFmtId="164" fontId="10" fillId="0" borderId="15" xfId="3" applyNumberFormat="1" applyFont="1" applyFill="1" applyBorder="1" applyAlignment="1">
      <alignment vertical="center" wrapText="1"/>
    </xf>
    <xf numFmtId="2" fontId="10" fillId="0" borderId="28" xfId="3" applyNumberFormat="1" applyFont="1" applyFill="1" applyBorder="1" applyAlignment="1">
      <alignment vertical="center" wrapText="1"/>
    </xf>
    <xf numFmtId="2" fontId="5" fillId="0" borderId="0" xfId="0" applyNumberFormat="1" applyFont="1" applyBorder="1" applyAlignment="1">
      <alignment horizontal="left"/>
    </xf>
    <xf numFmtId="0" fontId="6" fillId="0" borderId="0" xfId="0" applyFont="1" applyFill="1" applyBorder="1" applyAlignment="1">
      <alignment horizontal="left"/>
    </xf>
    <xf numFmtId="0" fontId="18" fillId="0" borderId="0" xfId="0" applyFont="1" applyAlignment="1"/>
    <xf numFmtId="0" fontId="23" fillId="0" borderId="42" xfId="0" applyFont="1" applyBorder="1"/>
    <xf numFmtId="0" fontId="23" fillId="0" borderId="42" xfId="0" applyFont="1" applyBorder="1" applyAlignment="1">
      <alignment horizontal="center"/>
    </xf>
    <xf numFmtId="0" fontId="23" fillId="0" borderId="34" xfId="0" applyFont="1" applyBorder="1" applyAlignment="1">
      <alignment horizontal="center"/>
    </xf>
    <xf numFmtId="0" fontId="23" fillId="0" borderId="40" xfId="0" applyFont="1" applyBorder="1" applyAlignment="1">
      <alignment horizontal="center"/>
    </xf>
    <xf numFmtId="0" fontId="23" fillId="0" borderId="5" xfId="0" applyFont="1" applyBorder="1" applyAlignment="1">
      <alignment horizontal="center"/>
    </xf>
    <xf numFmtId="0" fontId="23" fillId="0" borderId="17" xfId="0" applyFont="1" applyBorder="1" applyAlignment="1">
      <alignment horizontal="center"/>
    </xf>
    <xf numFmtId="0" fontId="23" fillId="0" borderId="43" xfId="0" applyFont="1" applyBorder="1" applyAlignment="1">
      <alignment horizontal="left"/>
    </xf>
    <xf numFmtId="0" fontId="23" fillId="0" borderId="43" xfId="0" applyFont="1" applyBorder="1" applyAlignment="1">
      <alignment horizontal="center"/>
    </xf>
    <xf numFmtId="0" fontId="23" fillId="0" borderId="34" xfId="0" applyFont="1" applyBorder="1" applyAlignment="1">
      <alignment horizontal="left"/>
    </xf>
    <xf numFmtId="0" fontId="23" fillId="0" borderId="35" xfId="0" applyFont="1" applyBorder="1" applyAlignment="1">
      <alignment horizontal="left"/>
    </xf>
    <xf numFmtId="0" fontId="23" fillId="0" borderId="29" xfId="0" applyFont="1" applyBorder="1" applyAlignment="1">
      <alignment horizontal="center"/>
    </xf>
    <xf numFmtId="0" fontId="24" fillId="0" borderId="29" xfId="0" applyFont="1" applyBorder="1"/>
    <xf numFmtId="0" fontId="24" fillId="0" borderId="42" xfId="0" applyFont="1" applyBorder="1"/>
    <xf numFmtId="0" fontId="23" fillId="0" borderId="29" xfId="0" applyFont="1" applyBorder="1"/>
    <xf numFmtId="0" fontId="23" fillId="0" borderId="36" xfId="0" applyFont="1" applyBorder="1"/>
    <xf numFmtId="0" fontId="23" fillId="0" borderId="51" xfId="0" applyFont="1" applyBorder="1" applyAlignment="1">
      <alignment horizontal="center"/>
    </xf>
    <xf numFmtId="0" fontId="23" fillId="0" borderId="19" xfId="0" applyFont="1" applyBorder="1" applyAlignment="1">
      <alignment horizontal="center"/>
    </xf>
    <xf numFmtId="0" fontId="23" fillId="0" borderId="0" xfId="0" applyFont="1" applyBorder="1"/>
    <xf numFmtId="0" fontId="23" fillId="0" borderId="0" xfId="0" applyFont="1" applyBorder="1" applyAlignment="1">
      <alignment horizontal="center"/>
    </xf>
    <xf numFmtId="0" fontId="23" fillId="0" borderId="10" xfId="0" applyFont="1" applyBorder="1" applyAlignment="1">
      <alignment horizontal="center"/>
    </xf>
    <xf numFmtId="0" fontId="23" fillId="0" borderId="39" xfId="0" applyFont="1" applyBorder="1" applyAlignment="1">
      <alignment horizontal="center"/>
    </xf>
    <xf numFmtId="0" fontId="23" fillId="0" borderId="1" xfId="0" applyFont="1" applyBorder="1" applyAlignment="1">
      <alignment horizontal="center"/>
    </xf>
    <xf numFmtId="0" fontId="23" fillId="0" borderId="4" xfId="0" applyFont="1" applyBorder="1" applyAlignment="1">
      <alignment horizontal="center"/>
    </xf>
    <xf numFmtId="0" fontId="25" fillId="0" borderId="40" xfId="0" applyFont="1" applyBorder="1" applyAlignment="1">
      <alignment horizontal="center"/>
    </xf>
    <xf numFmtId="0" fontId="25" fillId="0" borderId="17" xfId="0" applyFont="1" applyBorder="1" applyAlignment="1">
      <alignment horizontal="center"/>
    </xf>
    <xf numFmtId="0" fontId="23" fillId="0" borderId="34" xfId="0" applyFont="1" applyBorder="1"/>
    <xf numFmtId="0" fontId="23" fillId="0" borderId="5" xfId="0" applyFont="1" applyBorder="1"/>
    <xf numFmtId="0" fontId="23" fillId="0" borderId="36" xfId="0" applyFont="1" applyBorder="1" applyAlignment="1">
      <alignment horizontal="center"/>
    </xf>
    <xf numFmtId="0" fontId="23" fillId="0" borderId="37" xfId="0" applyFont="1" applyBorder="1" applyAlignment="1">
      <alignment horizontal="center"/>
    </xf>
    <xf numFmtId="0" fontId="23" fillId="0" borderId="16" xfId="0" applyFont="1" applyBorder="1" applyAlignment="1">
      <alignment horizontal="left"/>
    </xf>
    <xf numFmtId="2" fontId="23" fillId="0" borderId="40" xfId="0" applyNumberFormat="1" applyFont="1" applyBorder="1" applyAlignment="1">
      <alignment horizontal="center"/>
    </xf>
    <xf numFmtId="2" fontId="23" fillId="0" borderId="17" xfId="0" applyNumberFormat="1" applyFont="1" applyBorder="1" applyAlignment="1">
      <alignment horizontal="center"/>
    </xf>
    <xf numFmtId="0" fontId="17" fillId="0" borderId="41" xfId="0" applyFont="1" applyBorder="1" applyAlignment="1">
      <alignment horizontal="center"/>
    </xf>
    <xf numFmtId="0" fontId="23" fillId="0" borderId="18" xfId="0" applyFont="1" applyBorder="1" applyAlignment="1">
      <alignment horizontal="left"/>
    </xf>
    <xf numFmtId="0" fontId="23" fillId="0" borderId="9" xfId="0" applyFont="1" applyBorder="1" applyAlignment="1">
      <alignment horizontal="left"/>
    </xf>
    <xf numFmtId="0" fontId="17" fillId="0" borderId="11" xfId="0" applyFont="1" applyBorder="1" applyAlignment="1">
      <alignment horizontal="center"/>
    </xf>
    <xf numFmtId="0" fontId="17" fillId="0" borderId="14" xfId="0" applyFont="1" applyBorder="1" applyAlignment="1">
      <alignment horizontal="center"/>
    </xf>
    <xf numFmtId="164" fontId="7" fillId="0" borderId="0" xfId="0" applyNumberFormat="1" applyFont="1" applyBorder="1"/>
    <xf numFmtId="164" fontId="0" fillId="0" borderId="0" xfId="0" applyNumberFormat="1"/>
    <xf numFmtId="0" fontId="18" fillId="0" borderId="0" xfId="0" applyFont="1" applyAlignment="1">
      <alignment horizontal="left"/>
    </xf>
    <xf numFmtId="0" fontId="3" fillId="0" borderId="36" xfId="0" applyFont="1" applyBorder="1"/>
    <xf numFmtId="0" fontId="7" fillId="0" borderId="9" xfId="0" applyFont="1" applyBorder="1" applyAlignment="1">
      <alignment horizontal="left"/>
    </xf>
    <xf numFmtId="164" fontId="3" fillId="0" borderId="0" xfId="0" applyNumberFormat="1" applyFont="1"/>
    <xf numFmtId="0" fontId="5" fillId="0" borderId="9" xfId="0" applyFont="1" applyFill="1" applyBorder="1" applyAlignment="1">
      <alignment horizontal="center" vertical="center"/>
    </xf>
    <xf numFmtId="0" fontId="3" fillId="0" borderId="18" xfId="0" applyFont="1" applyBorder="1" applyAlignment="1">
      <alignment horizontal="center" vertical="center"/>
    </xf>
    <xf numFmtId="0" fontId="7" fillId="0" borderId="17" xfId="0" applyFont="1" applyBorder="1" applyAlignment="1">
      <alignment horizontal="center" wrapText="1"/>
    </xf>
    <xf numFmtId="0" fontId="7" fillId="0" borderId="0" xfId="0" applyFont="1" applyBorder="1" applyAlignment="1">
      <alignment horizontal="center" wrapText="1"/>
    </xf>
    <xf numFmtId="2" fontId="17" fillId="0" borderId="13" xfId="0" applyNumberFormat="1" applyFont="1" applyBorder="1" applyAlignment="1">
      <alignment horizontal="center"/>
    </xf>
    <xf numFmtId="164" fontId="10" fillId="0" borderId="11" xfId="3" applyNumberFormat="1" applyFont="1" applyFill="1" applyBorder="1" applyAlignment="1">
      <alignment horizontal="center" wrapText="1"/>
    </xf>
    <xf numFmtId="0" fontId="17" fillId="0" borderId="0" xfId="0" applyFont="1" applyBorder="1" applyAlignment="1">
      <alignment horizontal="center"/>
    </xf>
    <xf numFmtId="164" fontId="10" fillId="0" borderId="15" xfId="3" applyNumberFormat="1" applyFont="1" applyFill="1" applyBorder="1" applyAlignment="1">
      <alignment horizontal="center" vertical="center" wrapText="1"/>
    </xf>
    <xf numFmtId="0" fontId="17" fillId="0" borderId="7" xfId="0" applyFont="1" applyBorder="1" applyAlignment="1">
      <alignment horizontal="center"/>
    </xf>
    <xf numFmtId="2" fontId="17" fillId="0" borderId="12" xfId="0" applyNumberFormat="1" applyFont="1" applyBorder="1" applyAlignment="1">
      <alignment horizontal="center"/>
    </xf>
    <xf numFmtId="164" fontId="10" fillId="0" borderId="5" xfId="3" applyNumberFormat="1" applyFont="1" applyFill="1" applyBorder="1" applyAlignment="1">
      <alignment horizontal="center" wrapText="1"/>
    </xf>
    <xf numFmtId="0" fontId="26" fillId="0" borderId="10" xfId="0" applyFont="1" applyBorder="1" applyAlignment="1">
      <alignment horizontal="center"/>
    </xf>
    <xf numFmtId="0" fontId="26" fillId="0" borderId="39" xfId="0" applyFont="1" applyBorder="1" applyAlignment="1">
      <alignment horizontal="center"/>
    </xf>
    <xf numFmtId="0" fontId="26" fillId="0" borderId="1" xfId="0" applyFont="1" applyBorder="1" applyAlignment="1">
      <alignment horizontal="center"/>
    </xf>
    <xf numFmtId="0" fontId="26" fillId="0" borderId="4" xfId="0" applyFont="1" applyBorder="1" applyAlignment="1">
      <alignment horizontal="center"/>
    </xf>
    <xf numFmtId="0" fontId="26" fillId="0" borderId="34" xfId="0" applyFont="1" applyBorder="1" applyAlignment="1">
      <alignment horizontal="center"/>
    </xf>
    <xf numFmtId="0" fontId="26" fillId="0" borderId="40" xfId="0" applyFont="1" applyBorder="1" applyAlignment="1">
      <alignment horizontal="center"/>
    </xf>
    <xf numFmtId="0" fontId="26" fillId="0" borderId="5" xfId="0" applyFont="1" applyBorder="1" applyAlignment="1">
      <alignment horizontal="center"/>
    </xf>
    <xf numFmtId="0" fontId="26" fillId="0" borderId="17" xfId="0" applyFont="1" applyBorder="1" applyAlignment="1">
      <alignment horizontal="center"/>
    </xf>
    <xf numFmtId="0" fontId="26" fillId="0" borderId="40" xfId="0" applyFont="1" applyBorder="1" applyAlignment="1">
      <alignment horizontal="center" wrapText="1"/>
    </xf>
    <xf numFmtId="0" fontId="26" fillId="0" borderId="17" xfId="0" applyFont="1" applyBorder="1" applyAlignment="1">
      <alignment horizontal="center" wrapText="1"/>
    </xf>
    <xf numFmtId="0" fontId="26" fillId="0" borderId="34" xfId="0" applyFont="1" applyBorder="1"/>
    <xf numFmtId="0" fontId="26" fillId="0" borderId="5" xfId="0" applyFont="1" applyBorder="1"/>
    <xf numFmtId="0" fontId="26" fillId="0" borderId="36" xfId="0" applyFont="1" applyBorder="1" applyAlignment="1">
      <alignment horizontal="center"/>
    </xf>
    <xf numFmtId="0" fontId="26" fillId="0" borderId="51" xfId="0" applyFont="1" applyBorder="1" applyAlignment="1">
      <alignment horizontal="center"/>
    </xf>
    <xf numFmtId="0" fontId="26" fillId="0" borderId="37" xfId="0" applyFont="1" applyBorder="1" applyAlignment="1">
      <alignment horizontal="center"/>
    </xf>
    <xf numFmtId="0" fontId="26" fillId="0" borderId="19" xfId="0" applyFont="1" applyBorder="1" applyAlignment="1">
      <alignment horizontal="center"/>
    </xf>
    <xf numFmtId="2" fontId="13" fillId="2" borderId="40" xfId="3" applyNumberFormat="1" applyFont="1" applyFill="1" applyBorder="1" applyAlignment="1">
      <alignment horizontal="center" vertical="center" wrapText="1"/>
    </xf>
    <xf numFmtId="0" fontId="17" fillId="0" borderId="42" xfId="0" applyFont="1" applyBorder="1" applyAlignment="1">
      <alignment horizontal="center"/>
    </xf>
    <xf numFmtId="0" fontId="17" fillId="0" borderId="64" xfId="0" applyFont="1" applyBorder="1" applyAlignment="1">
      <alignment horizontal="center"/>
    </xf>
    <xf numFmtId="0" fontId="17" fillId="0" borderId="6" xfId="0" applyFont="1" applyBorder="1" applyAlignment="1">
      <alignment horizontal="center"/>
    </xf>
    <xf numFmtId="2" fontId="17" fillId="0" borderId="22" xfId="0" applyNumberFormat="1" applyFont="1" applyBorder="1" applyAlignment="1">
      <alignment horizontal="center"/>
    </xf>
    <xf numFmtId="164" fontId="10" fillId="0" borderId="15" xfId="3" applyNumberFormat="1" applyFont="1" applyFill="1" applyBorder="1" applyAlignment="1">
      <alignment horizontal="center" wrapText="1"/>
    </xf>
    <xf numFmtId="0" fontId="4" fillId="0" borderId="0" xfId="0" applyFont="1" applyAlignment="1">
      <alignment horizontal="left"/>
    </xf>
    <xf numFmtId="0" fontId="5" fillId="0" borderId="0" xfId="0" applyFont="1" applyAlignment="1">
      <alignment horizontal="center"/>
    </xf>
    <xf numFmtId="0" fontId="5" fillId="0" borderId="54" xfId="0" applyFont="1" applyBorder="1" applyAlignment="1">
      <alignment horizontal="center"/>
    </xf>
    <xf numFmtId="0" fontId="5" fillId="0" borderId="33" xfId="0" applyFont="1" applyBorder="1" applyAlignment="1">
      <alignment horizontal="center"/>
    </xf>
    <xf numFmtId="0" fontId="5" fillId="0" borderId="9" xfId="0" applyFont="1" applyBorder="1" applyAlignment="1">
      <alignment horizontal="center" wrapText="1"/>
    </xf>
    <xf numFmtId="0" fontId="5" fillId="0" borderId="36" xfId="0" applyFont="1" applyFill="1" applyBorder="1" applyAlignment="1">
      <alignment horizontal="center"/>
    </xf>
    <xf numFmtId="0" fontId="3" fillId="0" borderId="16" xfId="0" applyFont="1" applyBorder="1" applyAlignment="1">
      <alignment horizontal="center" vertical="center"/>
    </xf>
    <xf numFmtId="0" fontId="4" fillId="0" borderId="65" xfId="0" applyFont="1" applyBorder="1"/>
    <xf numFmtId="2" fontId="4" fillId="0" borderId="27" xfId="0" applyNumberFormat="1" applyFont="1" applyBorder="1"/>
    <xf numFmtId="0" fontId="22" fillId="0" borderId="27" xfId="0" applyFont="1" applyBorder="1"/>
    <xf numFmtId="2" fontId="22" fillId="0" borderId="27" xfId="0" applyNumberFormat="1" applyFont="1" applyBorder="1"/>
    <xf numFmtId="0" fontId="22" fillId="0" borderId="55" xfId="0" applyFont="1" applyBorder="1"/>
    <xf numFmtId="0" fontId="27" fillId="0" borderId="55" xfId="0" applyFont="1" applyBorder="1"/>
    <xf numFmtId="0" fontId="27" fillId="0" borderId="31" xfId="0" applyFont="1" applyBorder="1"/>
    <xf numFmtId="0" fontId="7" fillId="0" borderId="62" xfId="0" applyFont="1" applyBorder="1"/>
    <xf numFmtId="0" fontId="7" fillId="0" borderId="60" xfId="0" applyFont="1" applyBorder="1"/>
    <xf numFmtId="0" fontId="7" fillId="0" borderId="46" xfId="0" applyFont="1" applyBorder="1"/>
    <xf numFmtId="0" fontId="7" fillId="0" borderId="66" xfId="0" applyFont="1" applyBorder="1"/>
    <xf numFmtId="0" fontId="3" fillId="0" borderId="0" xfId="0" applyFont="1" applyAlignment="1"/>
    <xf numFmtId="0" fontId="22" fillId="0" borderId="26" xfId="0" applyFont="1" applyBorder="1"/>
    <xf numFmtId="0" fontId="22" fillId="0" borderId="30" xfId="0" applyFont="1" applyBorder="1" applyAlignment="1">
      <alignment horizontal="center"/>
    </xf>
    <xf numFmtId="2" fontId="22" fillId="0" borderId="30" xfId="0" applyNumberFormat="1" applyFont="1" applyBorder="1"/>
    <xf numFmtId="0" fontId="27" fillId="0" borderId="22" xfId="0" applyFont="1" applyBorder="1"/>
    <xf numFmtId="0" fontId="22" fillId="0" borderId="26" xfId="2" applyFont="1" applyBorder="1"/>
    <xf numFmtId="0" fontId="22" fillId="0" borderId="22" xfId="0" applyFont="1" applyBorder="1" applyAlignment="1">
      <alignment horizontal="center"/>
    </xf>
    <xf numFmtId="0" fontId="21" fillId="0" borderId="52" xfId="0" applyFont="1" applyBorder="1" applyAlignment="1">
      <alignment horizontal="center"/>
    </xf>
    <xf numFmtId="0" fontId="21" fillId="0" borderId="4" xfId="0" applyFont="1" applyBorder="1" applyAlignment="1">
      <alignment horizontal="center"/>
    </xf>
    <xf numFmtId="0" fontId="21" fillId="0" borderId="10" xfId="0" applyFont="1" applyBorder="1" applyAlignment="1">
      <alignment horizontal="center"/>
    </xf>
    <xf numFmtId="0" fontId="21" fillId="0" borderId="39" xfId="0" applyFont="1" applyBorder="1" applyAlignment="1">
      <alignment horizontal="center"/>
    </xf>
    <xf numFmtId="2" fontId="22" fillId="0" borderId="22" xfId="0" applyNumberFormat="1" applyFont="1" applyBorder="1"/>
    <xf numFmtId="0" fontId="21" fillId="0" borderId="57" xfId="0" applyFont="1" applyBorder="1" applyAlignment="1">
      <alignment horizontal="center"/>
    </xf>
    <xf numFmtId="0" fontId="21" fillId="0" borderId="34" xfId="0" applyFont="1" applyBorder="1" applyAlignment="1">
      <alignment horizontal="center"/>
    </xf>
    <xf numFmtId="2" fontId="22" fillId="0" borderId="22" xfId="0" applyNumberFormat="1" applyFont="1" applyFill="1" applyBorder="1"/>
    <xf numFmtId="2" fontId="22" fillId="0" borderId="31" xfId="0" applyNumberFormat="1" applyFont="1" applyFill="1" applyBorder="1"/>
    <xf numFmtId="0" fontId="21" fillId="0" borderId="57" xfId="0" applyFont="1" applyBorder="1"/>
    <xf numFmtId="0" fontId="21" fillId="0" borderId="34" xfId="0" applyFont="1" applyBorder="1"/>
    <xf numFmtId="0" fontId="27" fillId="0" borderId="31" xfId="0" applyFont="1" applyBorder="1" applyAlignment="1">
      <alignment horizontal="center" vertical="center"/>
    </xf>
    <xf numFmtId="0" fontId="21" fillId="0" borderId="53" xfId="0" applyFont="1" applyBorder="1" applyAlignment="1">
      <alignment horizontal="center"/>
    </xf>
    <xf numFmtId="0" fontId="21" fillId="0" borderId="19" xfId="0" applyFont="1" applyBorder="1" applyAlignment="1">
      <alignment horizontal="center"/>
    </xf>
    <xf numFmtId="0" fontId="21" fillId="0" borderId="36" xfId="0" applyFont="1" applyBorder="1" applyAlignment="1">
      <alignment horizontal="center"/>
    </xf>
    <xf numFmtId="0" fontId="21" fillId="0" borderId="51" xfId="0" applyFont="1" applyBorder="1" applyAlignment="1">
      <alignment horizontal="center"/>
    </xf>
    <xf numFmtId="2" fontId="22" fillId="0" borderId="31" xfId="0" applyNumberFormat="1" applyFont="1" applyBorder="1"/>
    <xf numFmtId="0" fontId="11" fillId="2" borderId="34" xfId="3" applyFont="1" applyFill="1" applyBorder="1" applyAlignment="1">
      <alignment horizontal="left" vertical="center" wrapText="1"/>
    </xf>
    <xf numFmtId="2" fontId="13" fillId="2" borderId="51" xfId="3" applyNumberFormat="1" applyFont="1" applyFill="1" applyBorder="1" applyAlignment="1">
      <alignment horizontal="center" vertical="center" wrapText="1"/>
    </xf>
    <xf numFmtId="164" fontId="10" fillId="0" borderId="63" xfId="3" applyNumberFormat="1" applyFont="1" applyFill="1" applyBorder="1" applyAlignment="1">
      <alignment horizontal="center" vertical="center" wrapText="1"/>
    </xf>
    <xf numFmtId="2" fontId="10" fillId="0" borderId="67" xfId="3" applyNumberFormat="1" applyFont="1" applyFill="1" applyBorder="1" applyAlignment="1">
      <alignment horizontal="center" vertical="center" wrapText="1"/>
    </xf>
    <xf numFmtId="2" fontId="17" fillId="0" borderId="47" xfId="0" applyNumberFormat="1" applyFont="1" applyBorder="1" applyAlignment="1">
      <alignment horizontal="right"/>
    </xf>
    <xf numFmtId="2" fontId="17" fillId="0" borderId="46" xfId="0" applyNumberFormat="1" applyFont="1" applyBorder="1" applyAlignment="1">
      <alignment horizontal="right"/>
    </xf>
    <xf numFmtId="0" fontId="11" fillId="2" borderId="49" xfId="3" applyFont="1" applyFill="1" applyBorder="1" applyAlignment="1">
      <alignment horizontal="center" vertical="top" wrapText="1"/>
    </xf>
    <xf numFmtId="0" fontId="17" fillId="0" borderId="10" xfId="0" applyFont="1" applyBorder="1"/>
    <xf numFmtId="164" fontId="17" fillId="0" borderId="1" xfId="0" applyNumberFormat="1" applyFont="1" applyBorder="1" applyAlignment="1">
      <alignment horizontal="center"/>
    </xf>
    <xf numFmtId="0" fontId="17" fillId="0" borderId="36" xfId="0" applyFont="1" applyBorder="1" applyAlignment="1">
      <alignment horizontal="center"/>
    </xf>
    <xf numFmtId="0" fontId="10" fillId="0" borderId="61" xfId="3" applyFont="1" applyFill="1" applyBorder="1" applyAlignment="1">
      <alignment horizontal="left" vertical="center" wrapText="1"/>
    </xf>
    <xf numFmtId="0" fontId="3" fillId="0" borderId="36" xfId="0" applyFont="1" applyBorder="1" applyAlignment="1">
      <alignment horizontal="center"/>
    </xf>
    <xf numFmtId="164" fontId="7" fillId="0" borderId="36" xfId="0" applyNumberFormat="1" applyFont="1" applyBorder="1" applyAlignment="1">
      <alignment horizontal="center"/>
    </xf>
    <xf numFmtId="2" fontId="7" fillId="0" borderId="51" xfId="0" applyNumberFormat="1" applyFont="1" applyBorder="1" applyAlignment="1">
      <alignment horizontal="center"/>
    </xf>
    <xf numFmtId="164" fontId="7" fillId="0" borderId="37" xfId="0" applyNumberFormat="1" applyFont="1" applyBorder="1" applyAlignment="1">
      <alignment horizontal="center"/>
    </xf>
    <xf numFmtId="2" fontId="7" fillId="0" borderId="19" xfId="0" applyNumberFormat="1" applyFont="1" applyBorder="1" applyAlignment="1">
      <alignment horizontal="center"/>
    </xf>
    <xf numFmtId="0" fontId="7" fillId="0" borderId="9" xfId="0" applyFont="1" applyBorder="1" applyAlignment="1">
      <alignment horizontal="center"/>
    </xf>
    <xf numFmtId="0" fontId="7" fillId="0" borderId="49" xfId="0" applyFont="1" applyBorder="1" applyAlignment="1">
      <alignment horizontal="center"/>
    </xf>
    <xf numFmtId="0" fontId="7" fillId="0" borderId="50" xfId="0" applyFont="1" applyBorder="1" applyAlignment="1">
      <alignment horizontal="center"/>
    </xf>
    <xf numFmtId="0" fontId="7" fillId="0" borderId="35" xfId="0" applyFont="1" applyBorder="1" applyAlignment="1">
      <alignment horizontal="center"/>
    </xf>
    <xf numFmtId="0" fontId="7" fillId="0" borderId="36" xfId="0" applyFont="1" applyBorder="1" applyAlignment="1">
      <alignment horizontal="left"/>
    </xf>
    <xf numFmtId="0" fontId="7" fillId="0" borderId="18" xfId="0" applyFont="1" applyBorder="1" applyAlignment="1">
      <alignment horizontal="center"/>
    </xf>
    <xf numFmtId="0" fontId="15" fillId="0" borderId="20" xfId="0" applyFont="1" applyBorder="1" applyAlignment="1">
      <alignment horizontal="left"/>
    </xf>
    <xf numFmtId="0" fontId="21" fillId="0" borderId="20" xfId="0" applyFont="1" applyBorder="1" applyAlignment="1">
      <alignment horizontal="center"/>
    </xf>
    <xf numFmtId="2" fontId="17" fillId="0" borderId="32" xfId="0" applyNumberFormat="1" applyFont="1" applyBorder="1" applyAlignment="1">
      <alignment horizontal="center"/>
    </xf>
    <xf numFmtId="2" fontId="17" fillId="0" borderId="68" xfId="0" applyNumberFormat="1" applyFont="1" applyBorder="1" applyAlignment="1">
      <alignment horizontal="center"/>
    </xf>
    <xf numFmtId="43" fontId="10" fillId="0" borderId="5" xfId="1" applyFont="1" applyFill="1" applyBorder="1" applyAlignment="1">
      <alignment vertical="center" wrapText="1"/>
    </xf>
    <xf numFmtId="0" fontId="17" fillId="0" borderId="5" xfId="0" applyFont="1" applyBorder="1"/>
    <xf numFmtId="0" fontId="17" fillId="0" borderId="1" xfId="0" applyFont="1" applyBorder="1"/>
    <xf numFmtId="0" fontId="17" fillId="0" borderId="4" xfId="0" applyFont="1" applyBorder="1"/>
    <xf numFmtId="2" fontId="7" fillId="0" borderId="52" xfId="0" applyNumberFormat="1" applyFont="1" applyBorder="1" applyAlignment="1">
      <alignment horizontal="center"/>
    </xf>
    <xf numFmtId="0" fontId="3" fillId="0" borderId="3" xfId="0" applyFont="1" applyBorder="1"/>
    <xf numFmtId="0" fontId="3" fillId="0" borderId="1" xfId="0" applyFont="1" applyBorder="1"/>
    <xf numFmtId="0" fontId="3" fillId="0" borderId="4" xfId="0" applyFont="1" applyBorder="1"/>
    <xf numFmtId="0" fontId="2" fillId="0" borderId="36" xfId="0" applyFont="1" applyBorder="1"/>
    <xf numFmtId="164" fontId="2" fillId="0" borderId="37" xfId="0" applyNumberFormat="1" applyFont="1" applyBorder="1" applyAlignment="1">
      <alignment horizontal="center"/>
    </xf>
    <xf numFmtId="2" fontId="2" fillId="0" borderId="19" xfId="0" applyNumberFormat="1" applyFont="1" applyBorder="1" applyAlignment="1">
      <alignment horizontal="center"/>
    </xf>
    <xf numFmtId="2" fontId="2" fillId="0" borderId="53" xfId="0" applyNumberFormat="1" applyFont="1" applyBorder="1" applyAlignment="1">
      <alignment horizontal="center"/>
    </xf>
    <xf numFmtId="2" fontId="2" fillId="0" borderId="38" xfId="0" applyNumberFormat="1" applyFont="1" applyBorder="1" applyAlignment="1">
      <alignment horizontal="center"/>
    </xf>
    <xf numFmtId="2" fontId="2" fillId="0" borderId="37" xfId="0" applyNumberFormat="1" applyFont="1" applyBorder="1" applyAlignment="1">
      <alignment horizontal="center"/>
    </xf>
    <xf numFmtId="0" fontId="19" fillId="0" borderId="0" xfId="0" applyFont="1" applyAlignment="1">
      <alignment horizontal="left"/>
    </xf>
    <xf numFmtId="2" fontId="17" fillId="3" borderId="14" xfId="0" applyNumberFormat="1" applyFont="1" applyFill="1" applyBorder="1" applyAlignment="1">
      <alignment horizontal="center"/>
    </xf>
    <xf numFmtId="2" fontId="2" fillId="0" borderId="40" xfId="0" applyNumberFormat="1" applyFont="1" applyBorder="1" applyAlignment="1">
      <alignment horizontal="center" vertical="center"/>
    </xf>
    <xf numFmtId="2" fontId="17" fillId="0" borderId="0" xfId="0" applyNumberFormat="1" applyFont="1" applyBorder="1" applyAlignment="1">
      <alignment horizontal="center"/>
    </xf>
    <xf numFmtId="2" fontId="2" fillId="0" borderId="0" xfId="0" applyNumberFormat="1" applyFont="1"/>
    <xf numFmtId="0" fontId="5" fillId="0" borderId="6" xfId="0" applyFont="1" applyBorder="1"/>
    <xf numFmtId="0" fontId="5" fillId="0" borderId="10" xfId="0" applyFont="1" applyBorder="1" applyAlignment="1">
      <alignment horizontal="center"/>
    </xf>
    <xf numFmtId="2" fontId="3" fillId="0" borderId="0" xfId="0" applyNumberFormat="1" applyFont="1" applyFill="1"/>
    <xf numFmtId="2" fontId="17" fillId="0" borderId="38" xfId="0" applyNumberFormat="1" applyFont="1" applyBorder="1" applyAlignment="1">
      <alignment horizontal="center"/>
    </xf>
    <xf numFmtId="164" fontId="17" fillId="0" borderId="37" xfId="0" applyNumberFormat="1" applyFont="1" applyBorder="1"/>
    <xf numFmtId="0" fontId="19" fillId="0" borderId="56" xfId="0" applyFont="1" applyBorder="1"/>
    <xf numFmtId="0" fontId="19" fillId="0" borderId="6" xfId="0" applyFont="1" applyBorder="1"/>
    <xf numFmtId="0" fontId="19" fillId="0" borderId="28" xfId="0" applyFont="1" applyBorder="1"/>
    <xf numFmtId="0" fontId="19" fillId="0" borderId="30" xfId="0" applyFont="1" applyBorder="1"/>
    <xf numFmtId="0" fontId="19" fillId="0" borderId="22" xfId="0" applyFont="1" applyBorder="1"/>
    <xf numFmtId="0" fontId="19" fillId="0" borderId="31" xfId="0" applyFont="1" applyBorder="1"/>
    <xf numFmtId="2" fontId="19" fillId="0" borderId="0" xfId="0" applyNumberFormat="1" applyFont="1"/>
    <xf numFmtId="2" fontId="6" fillId="0" borderId="0" xfId="0" applyNumberFormat="1" applyFont="1" applyBorder="1" applyAlignment="1">
      <alignment horizontal="center"/>
    </xf>
    <xf numFmtId="2" fontId="5" fillId="0" borderId="59" xfId="0" applyNumberFormat="1" applyFont="1" applyBorder="1" applyAlignment="1">
      <alignment horizontal="right"/>
    </xf>
    <xf numFmtId="0" fontId="19" fillId="0" borderId="59" xfId="0" applyFont="1" applyBorder="1"/>
    <xf numFmtId="0" fontId="19" fillId="0" borderId="12" xfId="0" applyFont="1" applyBorder="1"/>
    <xf numFmtId="0" fontId="19" fillId="0" borderId="41" xfId="0" applyFont="1" applyBorder="1"/>
    <xf numFmtId="2" fontId="7" fillId="0" borderId="47" xfId="0" applyNumberFormat="1" applyFont="1" applyFill="1" applyBorder="1" applyAlignment="1">
      <alignment horizontal="right"/>
    </xf>
    <xf numFmtId="2" fontId="5" fillId="0" borderId="47" xfId="0" applyNumberFormat="1" applyFont="1" applyFill="1" applyBorder="1"/>
    <xf numFmtId="2" fontId="5" fillId="0" borderId="60" xfId="0" applyNumberFormat="1" applyFont="1" applyFill="1" applyBorder="1"/>
    <xf numFmtId="0" fontId="3" fillId="0" borderId="47" xfId="0" applyFont="1" applyFill="1" applyBorder="1"/>
    <xf numFmtId="0" fontId="3" fillId="0" borderId="60" xfId="0" applyFont="1" applyFill="1" applyBorder="1"/>
    <xf numFmtId="0" fontId="3" fillId="0" borderId="48" xfId="0" applyFont="1" applyFill="1" applyBorder="1"/>
    <xf numFmtId="0" fontId="7" fillId="0" borderId="11" xfId="0" applyFont="1" applyBorder="1" applyAlignment="1">
      <alignment horizontal="center"/>
    </xf>
    <xf numFmtId="2" fontId="17" fillId="0" borderId="21" xfId="0" applyNumberFormat="1" applyFont="1" applyBorder="1" applyAlignment="1">
      <alignment horizontal="center" vertical="center"/>
    </xf>
    <xf numFmtId="2" fontId="17" fillId="0" borderId="27" xfId="0" applyNumberFormat="1" applyFont="1" applyBorder="1"/>
    <xf numFmtId="0" fontId="7" fillId="0" borderId="27" xfId="0" applyFont="1" applyBorder="1"/>
    <xf numFmtId="2" fontId="7" fillId="0" borderId="27" xfId="0" applyNumberFormat="1" applyFont="1" applyBorder="1"/>
    <xf numFmtId="0" fontId="7" fillId="0" borderId="55" xfId="0" applyFont="1" applyBorder="1"/>
    <xf numFmtId="0" fontId="7" fillId="0" borderId="30" xfId="0" applyFont="1" applyBorder="1" applyAlignment="1">
      <alignment horizontal="center"/>
    </xf>
    <xf numFmtId="2" fontId="7" fillId="0" borderId="30" xfId="0" applyNumberFormat="1" applyFont="1" applyBorder="1"/>
    <xf numFmtId="0" fontId="7" fillId="0" borderId="22" xfId="0" applyFont="1" applyBorder="1" applyAlignment="1">
      <alignment horizontal="center"/>
    </xf>
    <xf numFmtId="2" fontId="7" fillId="0" borderId="22" xfId="0" applyNumberFormat="1" applyFont="1" applyBorder="1"/>
    <xf numFmtId="2" fontId="7" fillId="0" borderId="30" xfId="0" applyNumberFormat="1" applyFont="1" applyFill="1" applyBorder="1"/>
    <xf numFmtId="2" fontId="7" fillId="0" borderId="31" xfId="0" applyNumberFormat="1" applyFont="1" applyFill="1" applyBorder="1"/>
    <xf numFmtId="2" fontId="29" fillId="0" borderId="30" xfId="0" applyNumberFormat="1" applyFont="1" applyBorder="1"/>
    <xf numFmtId="2" fontId="7" fillId="0" borderId="47" xfId="0" applyNumberFormat="1" applyFont="1" applyBorder="1"/>
    <xf numFmtId="2" fontId="7" fillId="0" borderId="60" xfId="0" applyNumberFormat="1" applyFont="1" applyBorder="1"/>
    <xf numFmtId="0" fontId="7" fillId="0" borderId="64" xfId="0" applyFont="1" applyBorder="1" applyAlignment="1">
      <alignment horizontal="center"/>
    </xf>
    <xf numFmtId="2" fontId="7" fillId="0" borderId="6" xfId="0" applyNumberFormat="1" applyFont="1" applyBorder="1" applyAlignment="1">
      <alignment horizontal="center"/>
    </xf>
    <xf numFmtId="2" fontId="10" fillId="0" borderId="2" xfId="3" applyNumberFormat="1" applyFont="1" applyFill="1" applyBorder="1" applyAlignment="1">
      <alignment horizontal="center" vertical="center" wrapText="1"/>
    </xf>
    <xf numFmtId="2" fontId="10" fillId="0" borderId="12" xfId="3" applyNumberFormat="1" applyFont="1" applyFill="1" applyBorder="1" applyAlignment="1">
      <alignment horizontal="center" vertical="center" wrapText="1"/>
    </xf>
    <xf numFmtId="2" fontId="10" fillId="0" borderId="22" xfId="3" applyNumberFormat="1" applyFont="1" applyFill="1" applyBorder="1" applyAlignment="1">
      <alignment horizontal="center" vertical="center" wrapText="1"/>
    </xf>
    <xf numFmtId="2" fontId="10" fillId="0" borderId="21" xfId="3" applyNumberFormat="1" applyFont="1" applyFill="1" applyBorder="1" applyAlignment="1">
      <alignment horizontal="center" vertical="center" wrapText="1"/>
    </xf>
    <xf numFmtId="2" fontId="7" fillId="0" borderId="64" xfId="0" applyNumberFormat="1" applyFont="1" applyBorder="1" applyAlignment="1">
      <alignment horizontal="center"/>
    </xf>
    <xf numFmtId="2" fontId="7" fillId="0" borderId="12" xfId="0" applyNumberFormat="1" applyFont="1" applyBorder="1" applyAlignment="1">
      <alignment horizontal="center"/>
    </xf>
    <xf numFmtId="0" fontId="7" fillId="0" borderId="6" xfId="0" applyFont="1" applyBorder="1" applyAlignment="1">
      <alignment horizontal="center"/>
    </xf>
    <xf numFmtId="0" fontId="7" fillId="0" borderId="69" xfId="0" applyFont="1" applyBorder="1" applyAlignment="1">
      <alignment horizontal="center"/>
    </xf>
    <xf numFmtId="2" fontId="10" fillId="0" borderId="4" xfId="3" applyNumberFormat="1" applyFont="1" applyFill="1" applyBorder="1" applyAlignment="1">
      <alignment horizontal="center" vertical="center" wrapText="1"/>
    </xf>
    <xf numFmtId="2" fontId="10" fillId="0" borderId="14" xfId="3" applyNumberFormat="1" applyFont="1" applyFill="1" applyBorder="1" applyAlignment="1">
      <alignment horizontal="center" vertical="center" wrapText="1"/>
    </xf>
    <xf numFmtId="2" fontId="10" fillId="0" borderId="24" xfId="3" applyNumberFormat="1" applyFont="1" applyFill="1" applyBorder="1" applyAlignment="1">
      <alignment horizontal="center" vertical="center" wrapText="1"/>
    </xf>
    <xf numFmtId="2" fontId="17" fillId="0" borderId="11" xfId="0" applyNumberFormat="1" applyFont="1" applyBorder="1" applyAlignment="1">
      <alignment horizontal="center" vertical="center"/>
    </xf>
    <xf numFmtId="164" fontId="17" fillId="0" borderId="58" xfId="0" applyNumberFormat="1" applyFont="1" applyBorder="1" applyAlignment="1">
      <alignment horizontal="center"/>
    </xf>
    <xf numFmtId="0" fontId="17" fillId="0" borderId="57" xfId="0" applyFont="1" applyBorder="1" applyAlignment="1">
      <alignment horizontal="center"/>
    </xf>
    <xf numFmtId="164" fontId="10" fillId="0" borderId="57" xfId="3" applyNumberFormat="1" applyFont="1" applyFill="1" applyBorder="1" applyAlignment="1">
      <alignment horizontal="center" vertical="center" wrapText="1"/>
    </xf>
    <xf numFmtId="2" fontId="10" fillId="0" borderId="58" xfId="3" applyNumberFormat="1" applyFont="1" applyFill="1" applyBorder="1" applyAlignment="1">
      <alignment horizontal="center" vertical="center" wrapText="1"/>
    </xf>
    <xf numFmtId="164" fontId="10" fillId="0" borderId="58" xfId="3" applyNumberFormat="1" applyFont="1" applyFill="1" applyBorder="1" applyAlignment="1">
      <alignment horizontal="center" vertical="center" wrapText="1"/>
    </xf>
    <xf numFmtId="0" fontId="17" fillId="0" borderId="70" xfId="0" applyFont="1" applyBorder="1" applyAlignment="1">
      <alignment horizontal="center"/>
    </xf>
    <xf numFmtId="164" fontId="17" fillId="0" borderId="26" xfId="0" applyNumberFormat="1" applyFont="1" applyBorder="1" applyAlignment="1">
      <alignment horizontal="center"/>
    </xf>
    <xf numFmtId="164" fontId="7" fillId="0" borderId="57" xfId="0" applyNumberFormat="1" applyFont="1" applyBorder="1" applyAlignment="1">
      <alignment horizontal="center"/>
    </xf>
    <xf numFmtId="164" fontId="7" fillId="0" borderId="58" xfId="0" applyNumberFormat="1" applyFont="1" applyBorder="1" applyAlignment="1">
      <alignment horizontal="center"/>
    </xf>
    <xf numFmtId="0" fontId="7" fillId="0" borderId="70" xfId="0" applyFont="1" applyBorder="1" applyAlignment="1">
      <alignment horizontal="center"/>
    </xf>
    <xf numFmtId="2" fontId="17" fillId="0" borderId="58" xfId="0" applyNumberFormat="1" applyFont="1" applyBorder="1" applyAlignment="1">
      <alignment horizontal="center"/>
    </xf>
    <xf numFmtId="164" fontId="17" fillId="0" borderId="57" xfId="0" applyNumberFormat="1" applyFont="1" applyBorder="1" applyAlignment="1">
      <alignment horizontal="center"/>
    </xf>
    <xf numFmtId="0" fontId="17" fillId="0" borderId="53" xfId="0" applyFont="1" applyBorder="1"/>
    <xf numFmtId="0" fontId="3" fillId="0" borderId="50" xfId="0" applyFont="1" applyBorder="1"/>
    <xf numFmtId="2" fontId="28" fillId="0" borderId="0" xfId="0" applyNumberFormat="1" applyFont="1" applyBorder="1"/>
    <xf numFmtId="2" fontId="13" fillId="2" borderId="6" xfId="3" applyNumberFormat="1" applyFont="1" applyFill="1" applyBorder="1" applyAlignment="1">
      <alignment horizontal="center" vertical="center" wrapText="1"/>
    </xf>
    <xf numFmtId="2" fontId="13" fillId="2" borderId="8" xfId="3" applyNumberFormat="1" applyFont="1" applyFill="1" applyBorder="1" applyAlignment="1">
      <alignment horizontal="center" vertical="center" wrapText="1"/>
    </xf>
    <xf numFmtId="2" fontId="10" fillId="0" borderId="64" xfId="3" applyNumberFormat="1" applyFont="1" applyFill="1" applyBorder="1" applyAlignment="1">
      <alignment horizontal="center" vertical="center" wrapText="1"/>
    </xf>
    <xf numFmtId="2" fontId="7" fillId="2" borderId="15" xfId="0" applyNumberFormat="1" applyFont="1" applyFill="1" applyBorder="1" applyAlignment="1">
      <alignment vertical="center"/>
    </xf>
    <xf numFmtId="164" fontId="10" fillId="0" borderId="34" xfId="3" applyNumberFormat="1" applyFont="1" applyFill="1" applyBorder="1" applyAlignment="1">
      <alignment horizontal="center" vertical="center" wrapText="1"/>
    </xf>
    <xf numFmtId="164" fontId="7" fillId="0" borderId="15" xfId="0" applyNumberFormat="1" applyFont="1" applyBorder="1" applyAlignment="1">
      <alignment horizontal="center"/>
    </xf>
    <xf numFmtId="0" fontId="7" fillId="2" borderId="70" xfId="0" applyFont="1" applyFill="1" applyBorder="1" applyAlignment="1">
      <alignment horizontal="left" vertical="center" wrapText="1"/>
    </xf>
    <xf numFmtId="0" fontId="17" fillId="0" borderId="62" xfId="0" applyFont="1" applyBorder="1"/>
    <xf numFmtId="0" fontId="7" fillId="0" borderId="48" xfId="0" applyFont="1" applyBorder="1" applyAlignment="1">
      <alignment horizontal="center"/>
    </xf>
    <xf numFmtId="2" fontId="7" fillId="0" borderId="31" xfId="0" applyNumberFormat="1" applyFont="1" applyBorder="1"/>
    <xf numFmtId="0" fontId="19" fillId="0" borderId="0" xfId="0" applyFont="1" applyAlignment="1">
      <alignment horizontal="center"/>
    </xf>
    <xf numFmtId="0" fontId="5" fillId="0" borderId="10" xfId="0" applyFont="1" applyBorder="1" applyAlignment="1">
      <alignment horizontal="center"/>
    </xf>
    <xf numFmtId="0" fontId="5" fillId="0" borderId="3" xfId="0" applyFont="1" applyBorder="1" applyAlignment="1">
      <alignment horizontal="center"/>
    </xf>
    <xf numFmtId="0" fontId="5" fillId="0" borderId="4" xfId="0" applyFont="1" applyBorder="1" applyAlignment="1">
      <alignment horizontal="center"/>
    </xf>
    <xf numFmtId="2" fontId="5" fillId="0" borderId="0" xfId="0" applyNumberFormat="1" applyFont="1" applyBorder="1" applyAlignment="1">
      <alignment horizontal="left"/>
    </xf>
    <xf numFmtId="0" fontId="18" fillId="0" borderId="0" xfId="0" applyFont="1" applyAlignment="1">
      <alignment horizontal="left"/>
    </xf>
    <xf numFmtId="165" fontId="10" fillId="0" borderId="39" xfId="3" applyNumberFormat="1" applyFont="1" applyFill="1" applyBorder="1" applyAlignment="1">
      <alignment horizontal="center" vertical="center" wrapText="1"/>
    </xf>
    <xf numFmtId="165" fontId="10" fillId="0" borderId="41" xfId="3" applyNumberFormat="1" applyFont="1" applyFill="1" applyBorder="1" applyAlignment="1">
      <alignment horizontal="center" vertical="center" wrapText="1"/>
    </xf>
    <xf numFmtId="165" fontId="13" fillId="2" borderId="28" xfId="3" applyNumberFormat="1" applyFont="1" applyFill="1" applyBorder="1" applyAlignment="1">
      <alignment horizontal="center" vertical="center" wrapText="1"/>
    </xf>
    <xf numFmtId="165" fontId="10" fillId="0" borderId="31" xfId="3" applyNumberFormat="1" applyFont="1" applyFill="1" applyBorder="1" applyAlignment="1">
      <alignment horizontal="center" vertical="center" wrapText="1"/>
    </xf>
    <xf numFmtId="165" fontId="17" fillId="0" borderId="41" xfId="0" applyNumberFormat="1" applyFont="1" applyBorder="1" applyAlignment="1">
      <alignment horizontal="center"/>
    </xf>
    <xf numFmtId="165" fontId="17" fillId="0" borderId="40" xfId="0" applyNumberFormat="1" applyFont="1" applyBorder="1" applyAlignment="1">
      <alignment horizontal="center"/>
    </xf>
    <xf numFmtId="165" fontId="17" fillId="0" borderId="12" xfId="0" applyNumberFormat="1" applyFont="1" applyBorder="1" applyAlignment="1">
      <alignment horizontal="center"/>
    </xf>
    <xf numFmtId="165" fontId="17" fillId="0" borderId="64" xfId="0" applyNumberFormat="1" applyFont="1" applyBorder="1" applyAlignment="1">
      <alignment horizontal="center"/>
    </xf>
    <xf numFmtId="165" fontId="17" fillId="0" borderId="6" xfId="0" applyNumberFormat="1" applyFont="1" applyBorder="1" applyAlignment="1">
      <alignment horizontal="center"/>
    </xf>
    <xf numFmtId="165" fontId="17" fillId="0" borderId="22" xfId="0" applyNumberFormat="1" applyFont="1" applyBorder="1" applyAlignment="1">
      <alignment horizontal="center"/>
    </xf>
    <xf numFmtId="165" fontId="7" fillId="0" borderId="40" xfId="0" applyNumberFormat="1" applyFont="1" applyBorder="1" applyAlignment="1">
      <alignment horizontal="center"/>
    </xf>
    <xf numFmtId="165" fontId="7" fillId="0" borderId="41" xfId="0" applyNumberFormat="1" applyFont="1" applyBorder="1" applyAlignment="1">
      <alignment horizontal="center"/>
    </xf>
    <xf numFmtId="165" fontId="7" fillId="0" borderId="28" xfId="0" applyNumberFormat="1" applyFont="1" applyBorder="1" applyAlignment="1">
      <alignment horizontal="center"/>
    </xf>
    <xf numFmtId="165" fontId="17" fillId="0" borderId="13" xfId="0" applyNumberFormat="1" applyFont="1" applyBorder="1" applyAlignment="1">
      <alignment horizontal="center"/>
    </xf>
    <xf numFmtId="164" fontId="10" fillId="0" borderId="5" xfId="1" applyNumberFormat="1" applyFont="1" applyFill="1" applyBorder="1" applyAlignment="1">
      <alignment horizontal="center" vertical="center" wrapText="1"/>
    </xf>
    <xf numFmtId="2" fontId="10" fillId="0" borderId="13" xfId="3" applyNumberFormat="1" applyFont="1" applyFill="1" applyBorder="1" applyAlignment="1">
      <alignment horizontal="center" vertical="center" wrapText="1"/>
    </xf>
    <xf numFmtId="2" fontId="17" fillId="0" borderId="23" xfId="0" applyNumberFormat="1" applyFont="1" applyBorder="1" applyAlignment="1">
      <alignment horizontal="center"/>
    </xf>
    <xf numFmtId="2" fontId="7" fillId="0" borderId="13" xfId="0" applyNumberFormat="1" applyFont="1" applyBorder="1" applyAlignment="1">
      <alignment horizontal="center"/>
    </xf>
    <xf numFmtId="0" fontId="7" fillId="0" borderId="7" xfId="0" applyFont="1" applyBorder="1" applyAlignment="1">
      <alignment horizontal="center"/>
    </xf>
    <xf numFmtId="2" fontId="7" fillId="0" borderId="7" xfId="0" applyNumberFormat="1" applyFont="1" applyBorder="1" applyAlignment="1">
      <alignment horizontal="center"/>
    </xf>
    <xf numFmtId="0" fontId="17" fillId="0" borderId="13" xfId="0" applyFont="1" applyBorder="1" applyAlignment="1">
      <alignment horizontal="center"/>
    </xf>
    <xf numFmtId="2" fontId="13" fillId="2" borderId="64" xfId="3" applyNumberFormat="1" applyFont="1" applyFill="1" applyBorder="1" applyAlignment="1">
      <alignment horizontal="center" vertical="center" wrapText="1"/>
    </xf>
    <xf numFmtId="2" fontId="17" fillId="0" borderId="64" xfId="0" applyNumberFormat="1" applyFont="1" applyBorder="1" applyAlignment="1">
      <alignment horizontal="center"/>
    </xf>
    <xf numFmtId="0" fontId="7" fillId="0" borderId="53" xfId="0" applyFont="1" applyBorder="1" applyAlignment="1">
      <alignment horizontal="center"/>
    </xf>
    <xf numFmtId="2" fontId="16" fillId="0" borderId="58" xfId="3" applyNumberFormat="1" applyFont="1" applyFill="1" applyBorder="1" applyAlignment="1">
      <alignment horizontal="center" vertical="center" wrapText="1"/>
    </xf>
    <xf numFmtId="0" fontId="17" fillId="0" borderId="58" xfId="0" applyFont="1" applyBorder="1" applyAlignment="1">
      <alignment horizontal="center"/>
    </xf>
    <xf numFmtId="2" fontId="17" fillId="0" borderId="57" xfId="0" applyNumberFormat="1" applyFont="1" applyBorder="1" applyAlignment="1">
      <alignment horizontal="center"/>
    </xf>
    <xf numFmtId="2" fontId="13" fillId="2" borderId="5" xfId="3" applyNumberFormat="1" applyFont="1" applyFill="1" applyBorder="1" applyAlignment="1">
      <alignment horizontal="center" vertical="center" wrapText="1"/>
    </xf>
    <xf numFmtId="2" fontId="17" fillId="0" borderId="21" xfId="0" applyNumberFormat="1" applyFont="1" applyBorder="1" applyAlignment="1">
      <alignment horizontal="center"/>
    </xf>
    <xf numFmtId="2" fontId="7" fillId="0" borderId="5" xfId="0" applyNumberFormat="1" applyFont="1" applyBorder="1" applyAlignment="1">
      <alignment horizontal="center"/>
    </xf>
    <xf numFmtId="2" fontId="7" fillId="0" borderId="11" xfId="0" applyNumberFormat="1" applyFont="1" applyBorder="1" applyAlignment="1">
      <alignment horizontal="center"/>
    </xf>
    <xf numFmtId="2" fontId="7" fillId="0" borderId="15" xfId="0" applyNumberFormat="1" applyFont="1" applyBorder="1" applyAlignment="1">
      <alignment horizontal="center"/>
    </xf>
    <xf numFmtId="0" fontId="20" fillId="0" borderId="1" xfId="0" applyFont="1" applyBorder="1" applyAlignment="1">
      <alignment horizontal="center"/>
    </xf>
    <xf numFmtId="0" fontId="20" fillId="0" borderId="4" xfId="0" applyFont="1" applyBorder="1" applyAlignment="1">
      <alignment horizontal="center"/>
    </xf>
    <xf numFmtId="0" fontId="20" fillId="0" borderId="3" xfId="0" applyFont="1" applyBorder="1" applyAlignment="1">
      <alignment horizontal="center"/>
    </xf>
    <xf numFmtId="0" fontId="20" fillId="0" borderId="52" xfId="0" applyFont="1" applyBorder="1" applyAlignment="1">
      <alignment horizontal="center"/>
    </xf>
    <xf numFmtId="0" fontId="20" fillId="0" borderId="5" xfId="0" applyFont="1" applyBorder="1" applyAlignment="1">
      <alignment horizontal="center"/>
    </xf>
    <xf numFmtId="0" fontId="20" fillId="0" borderId="17" xfId="0" applyFont="1" applyBorder="1" applyAlignment="1">
      <alignment horizontal="center"/>
    </xf>
    <xf numFmtId="0" fontId="20" fillId="0" borderId="0" xfId="0" applyFont="1" applyBorder="1" applyAlignment="1">
      <alignment horizontal="center"/>
    </xf>
    <xf numFmtId="0" fontId="20" fillId="0" borderId="57" xfId="0" applyFont="1" applyBorder="1" applyAlignment="1">
      <alignment horizontal="center"/>
    </xf>
    <xf numFmtId="0" fontId="20" fillId="0" borderId="5" xfId="0" applyFont="1" applyBorder="1"/>
    <xf numFmtId="0" fontId="20" fillId="0" borderId="57" xfId="0" applyFont="1" applyBorder="1"/>
    <xf numFmtId="0" fontId="20" fillId="0" borderId="37" xfId="0" applyFont="1" applyBorder="1" applyAlignment="1">
      <alignment horizontal="center"/>
    </xf>
    <xf numFmtId="0" fontId="20" fillId="0" borderId="19" xfId="0" applyFont="1" applyBorder="1" applyAlignment="1">
      <alignment horizontal="center"/>
    </xf>
    <xf numFmtId="0" fontId="20" fillId="0" borderId="38" xfId="0" applyFont="1" applyBorder="1" applyAlignment="1">
      <alignment horizontal="center"/>
    </xf>
    <xf numFmtId="0" fontId="20" fillId="0" borderId="53" xfId="0" applyFont="1" applyBorder="1" applyAlignment="1">
      <alignment horizontal="center"/>
    </xf>
    <xf numFmtId="0" fontId="20" fillId="0" borderId="10" xfId="0" applyFont="1" applyBorder="1" applyAlignment="1">
      <alignment horizontal="center"/>
    </xf>
    <xf numFmtId="0" fontId="20" fillId="0" borderId="39" xfId="0" applyFont="1" applyBorder="1" applyAlignment="1">
      <alignment horizontal="center"/>
    </xf>
    <xf numFmtId="0" fontId="20" fillId="0" borderId="2" xfId="0" applyFont="1" applyBorder="1" applyAlignment="1">
      <alignment horizontal="center"/>
    </xf>
    <xf numFmtId="0" fontId="20" fillId="0" borderId="34" xfId="0" applyFont="1" applyBorder="1" applyAlignment="1">
      <alignment horizontal="center"/>
    </xf>
    <xf numFmtId="0" fontId="20" fillId="0" borderId="40" xfId="0" applyFont="1" applyBorder="1" applyAlignment="1">
      <alignment horizontal="center"/>
    </xf>
    <xf numFmtId="0" fontId="20" fillId="0" borderId="64" xfId="0" applyFont="1" applyBorder="1" applyAlignment="1">
      <alignment horizontal="center"/>
    </xf>
    <xf numFmtId="0" fontId="20" fillId="0" borderId="34" xfId="0" applyFont="1" applyBorder="1"/>
    <xf numFmtId="0" fontId="20" fillId="0" borderId="36" xfId="0" applyFont="1" applyBorder="1" applyAlignment="1">
      <alignment horizontal="center"/>
    </xf>
    <xf numFmtId="0" fontId="20" fillId="0" borderId="51" xfId="0" applyFont="1" applyBorder="1" applyAlignment="1">
      <alignment horizontal="center"/>
    </xf>
    <xf numFmtId="0" fontId="20" fillId="0" borderId="69" xfId="0" applyFont="1" applyBorder="1" applyAlignment="1">
      <alignment horizontal="center"/>
    </xf>
    <xf numFmtId="2" fontId="7" fillId="0" borderId="1" xfId="0" applyNumberFormat="1" applyFont="1" applyBorder="1" applyAlignment="1">
      <alignment horizontal="center"/>
    </xf>
    <xf numFmtId="2" fontId="7" fillId="0" borderId="4" xfId="0" applyNumberFormat="1" applyFont="1" applyBorder="1" applyAlignment="1">
      <alignment horizontal="center"/>
    </xf>
    <xf numFmtId="2" fontId="10" fillId="0" borderId="57" xfId="3" applyNumberFormat="1" applyFont="1" applyFill="1" applyBorder="1" applyAlignment="1">
      <alignment horizontal="center" vertical="center" wrapText="1"/>
    </xf>
    <xf numFmtId="2" fontId="13" fillId="2" borderId="57" xfId="3" applyNumberFormat="1" applyFont="1" applyFill="1" applyBorder="1" applyAlignment="1">
      <alignment horizontal="center" vertical="center" wrapText="1"/>
    </xf>
    <xf numFmtId="2" fontId="17" fillId="0" borderId="26" xfId="0" applyNumberFormat="1" applyFont="1" applyBorder="1" applyAlignment="1">
      <alignment horizontal="center"/>
    </xf>
    <xf numFmtId="2" fontId="7" fillId="0" borderId="57" xfId="0" applyNumberFormat="1" applyFont="1" applyBorder="1" applyAlignment="1">
      <alignment horizontal="center"/>
    </xf>
    <xf numFmtId="2" fontId="7" fillId="0" borderId="58" xfId="0" applyNumberFormat="1" applyFont="1" applyBorder="1" applyAlignment="1">
      <alignment horizontal="center"/>
    </xf>
    <xf numFmtId="2" fontId="7" fillId="0" borderId="70" xfId="0" applyNumberFormat="1" applyFont="1" applyBorder="1" applyAlignment="1">
      <alignment horizontal="center"/>
    </xf>
    <xf numFmtId="2" fontId="10" fillId="0" borderId="5" xfId="1" applyNumberFormat="1" applyFont="1" applyFill="1" applyBorder="1" applyAlignment="1">
      <alignment horizontal="center" vertical="center" wrapText="1"/>
    </xf>
    <xf numFmtId="2" fontId="17" fillId="0" borderId="15" xfId="0" applyNumberFormat="1" applyFont="1" applyBorder="1" applyAlignment="1">
      <alignment horizontal="center"/>
    </xf>
    <xf numFmtId="164" fontId="17" fillId="0" borderId="15" xfId="0" applyNumberFormat="1" applyFont="1" applyBorder="1" applyAlignment="1">
      <alignment horizontal="center"/>
    </xf>
    <xf numFmtId="0" fontId="3" fillId="0" borderId="38" xfId="0" applyFont="1" applyBorder="1" applyAlignment="1">
      <alignment horizontal="center"/>
    </xf>
    <xf numFmtId="0" fontId="3" fillId="0" borderId="18" xfId="0" applyFont="1" applyBorder="1" applyAlignment="1">
      <alignment horizontal="center"/>
    </xf>
    <xf numFmtId="0" fontId="3" fillId="0" borderId="19" xfId="0" applyFont="1" applyBorder="1" applyAlignment="1">
      <alignment horizontal="center"/>
    </xf>
    <xf numFmtId="0" fontId="5" fillId="0" borderId="34" xfId="0" applyFont="1" applyBorder="1" applyAlignment="1">
      <alignment horizontal="center"/>
    </xf>
    <xf numFmtId="0" fontId="5" fillId="0" borderId="36" xfId="0" applyFont="1" applyBorder="1" applyAlignment="1">
      <alignment horizontal="center"/>
    </xf>
    <xf numFmtId="0" fontId="5" fillId="0" borderId="19" xfId="0" applyFont="1" applyBorder="1" applyAlignment="1">
      <alignment horizontal="center"/>
    </xf>
    <xf numFmtId="0" fontId="5" fillId="0" borderId="17" xfId="0" applyFont="1" applyBorder="1" applyAlignment="1">
      <alignment horizontal="center"/>
    </xf>
    <xf numFmtId="0" fontId="5" fillId="0" borderId="20" xfId="0" applyFont="1" applyBorder="1" applyAlignment="1">
      <alignment horizontal="center"/>
    </xf>
    <xf numFmtId="164" fontId="10" fillId="0" borderId="29" xfId="3" applyNumberFormat="1" applyFont="1" applyFill="1" applyBorder="1" applyAlignment="1">
      <alignment horizontal="center" vertical="center" wrapText="1"/>
    </xf>
    <xf numFmtId="2" fontId="2" fillId="0" borderId="0" xfId="0" applyNumberFormat="1" applyFont="1" applyAlignment="1">
      <alignment horizontal="center"/>
    </xf>
    <xf numFmtId="0" fontId="2" fillId="0" borderId="5" xfId="0" applyFont="1" applyBorder="1" applyAlignment="1">
      <alignment horizontal="center"/>
    </xf>
    <xf numFmtId="164" fontId="7" fillId="0" borderId="22" xfId="0" applyNumberFormat="1" applyFont="1" applyBorder="1" applyAlignment="1"/>
    <xf numFmtId="164" fontId="7" fillId="0" borderId="23" xfId="0" applyNumberFormat="1" applyFont="1" applyBorder="1" applyAlignment="1"/>
    <xf numFmtId="164" fontId="7" fillId="0" borderId="24" xfId="0" applyNumberFormat="1" applyFont="1" applyBorder="1" applyAlignment="1"/>
    <xf numFmtId="164" fontId="7" fillId="0" borderId="22" xfId="0" applyNumberFormat="1" applyFont="1" applyBorder="1" applyAlignment="1">
      <alignment horizontal="right"/>
    </xf>
    <xf numFmtId="0" fontId="17" fillId="0" borderId="33" xfId="0" applyFont="1" applyBorder="1" applyAlignment="1">
      <alignment horizontal="center"/>
    </xf>
    <xf numFmtId="0" fontId="17" fillId="0" borderId="32" xfId="0" applyFont="1" applyBorder="1" applyAlignment="1">
      <alignment horizontal="center"/>
    </xf>
    <xf numFmtId="0" fontId="17" fillId="0" borderId="68" xfId="0" applyFont="1" applyBorder="1" applyAlignment="1">
      <alignment horizontal="center"/>
    </xf>
    <xf numFmtId="0" fontId="17" fillId="0" borderId="71" xfId="0" applyFont="1" applyBorder="1" applyAlignment="1">
      <alignment horizontal="center"/>
    </xf>
    <xf numFmtId="43" fontId="10" fillId="0" borderId="0" xfId="1" applyFont="1" applyFill="1" applyBorder="1" applyAlignment="1">
      <alignment horizontal="center" vertical="center" wrapText="1"/>
    </xf>
    <xf numFmtId="0" fontId="6" fillId="0" borderId="63" xfId="0" applyFont="1" applyBorder="1"/>
    <xf numFmtId="0" fontId="3" fillId="0" borderId="27" xfId="0" applyFont="1" applyBorder="1"/>
    <xf numFmtId="0" fontId="3" fillId="0" borderId="55" xfId="0" applyFont="1" applyBorder="1"/>
    <xf numFmtId="0" fontId="3" fillId="0" borderId="67" xfId="0" applyFont="1" applyBorder="1"/>
    <xf numFmtId="0" fontId="5" fillId="0" borderId="21" xfId="0" applyFont="1" applyBorder="1"/>
    <xf numFmtId="0" fontId="5" fillId="0" borderId="21" xfId="2" applyFont="1" applyBorder="1"/>
    <xf numFmtId="0" fontId="5" fillId="0" borderId="72" xfId="0" applyFont="1" applyBorder="1"/>
    <xf numFmtId="2" fontId="3" fillId="0" borderId="38" xfId="0" applyNumberFormat="1" applyFont="1" applyBorder="1"/>
    <xf numFmtId="2" fontId="19" fillId="0" borderId="30" xfId="0" applyNumberFormat="1" applyFont="1" applyBorder="1"/>
    <xf numFmtId="2" fontId="7" fillId="0" borderId="30" xfId="0" applyNumberFormat="1" applyFont="1" applyBorder="1" applyAlignment="1">
      <alignment horizontal="right"/>
    </xf>
    <xf numFmtId="0" fontId="5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19" fillId="0" borderId="0" xfId="0" applyFont="1" applyAlignment="1">
      <alignment horizontal="center"/>
    </xf>
    <xf numFmtId="0" fontId="3" fillId="0" borderId="32" xfId="0" applyFont="1" applyBorder="1" applyAlignment="1">
      <alignment horizontal="center"/>
    </xf>
    <xf numFmtId="0" fontId="3" fillId="0" borderId="33" xfId="0" applyFont="1" applyBorder="1" applyAlignment="1">
      <alignment horizontal="center"/>
    </xf>
    <xf numFmtId="0" fontId="19" fillId="0" borderId="0" xfId="0" applyFont="1" applyAlignment="1">
      <alignment horizontal="left"/>
    </xf>
    <xf numFmtId="0" fontId="5" fillId="0" borderId="3" xfId="0" applyFont="1" applyBorder="1" applyAlignment="1">
      <alignment horizontal="center"/>
    </xf>
    <xf numFmtId="0" fontId="5" fillId="0" borderId="4" xfId="0" applyFont="1" applyBorder="1" applyAlignment="1">
      <alignment horizontal="center"/>
    </xf>
    <xf numFmtId="2" fontId="5" fillId="0" borderId="0" xfId="0" applyNumberFormat="1" applyFont="1" applyBorder="1" applyAlignment="1">
      <alignment horizontal="left"/>
    </xf>
    <xf numFmtId="0" fontId="18" fillId="0" borderId="0" xfId="0" applyFont="1" applyAlignment="1"/>
    <xf numFmtId="0" fontId="18" fillId="0" borderId="0" xfId="0" applyFont="1" applyAlignment="1">
      <alignment horizontal="left"/>
    </xf>
    <xf numFmtId="0" fontId="11" fillId="2" borderId="4" xfId="3" applyFont="1" applyFill="1" applyBorder="1" applyAlignment="1">
      <alignment horizontal="center" vertical="top" wrapText="1"/>
    </xf>
    <xf numFmtId="0" fontId="11" fillId="2" borderId="17" xfId="3" applyFont="1" applyFill="1" applyBorder="1" applyAlignment="1">
      <alignment horizontal="center" vertical="top" wrapText="1"/>
    </xf>
    <xf numFmtId="0" fontId="11" fillId="2" borderId="8" xfId="3" applyFont="1" applyFill="1" applyBorder="1" applyAlignment="1">
      <alignment horizontal="center" vertical="top" wrapText="1"/>
    </xf>
    <xf numFmtId="0" fontId="5" fillId="0" borderId="32" xfId="0" applyFont="1" applyBorder="1" applyAlignment="1">
      <alignment horizontal="center"/>
    </xf>
    <xf numFmtId="0" fontId="5" fillId="0" borderId="54" xfId="0" applyFont="1" applyBorder="1" applyAlignment="1">
      <alignment horizontal="center"/>
    </xf>
    <xf numFmtId="0" fontId="5" fillId="0" borderId="33" xfId="0" applyFont="1" applyBorder="1" applyAlignment="1">
      <alignment horizontal="center"/>
    </xf>
    <xf numFmtId="0" fontId="7" fillId="0" borderId="32" xfId="0" applyFont="1" applyBorder="1" applyAlignment="1">
      <alignment horizontal="center"/>
    </xf>
    <xf numFmtId="0" fontId="7" fillId="0" borderId="33" xfId="0" applyFont="1" applyBorder="1" applyAlignment="1">
      <alignment horizontal="center"/>
    </xf>
    <xf numFmtId="0" fontId="11" fillId="2" borderId="3" xfId="3" applyFont="1" applyFill="1" applyBorder="1" applyAlignment="1">
      <alignment horizontal="center" vertical="top" wrapText="1"/>
    </xf>
    <xf numFmtId="0" fontId="11" fillId="2" borderId="0" xfId="3" applyFont="1" applyFill="1" applyBorder="1" applyAlignment="1">
      <alignment horizontal="center" vertical="top" wrapText="1"/>
    </xf>
    <xf numFmtId="0" fontId="11" fillId="2" borderId="38" xfId="3" applyFont="1" applyFill="1" applyBorder="1" applyAlignment="1">
      <alignment horizontal="center" vertical="top" wrapText="1"/>
    </xf>
    <xf numFmtId="0" fontId="3" fillId="0" borderId="54" xfId="0" applyFont="1" applyBorder="1" applyAlignment="1">
      <alignment horizontal="center"/>
    </xf>
    <xf numFmtId="0" fontId="11" fillId="2" borderId="9" xfId="3" applyFont="1" applyFill="1" applyBorder="1" applyAlignment="1">
      <alignment horizontal="center" vertical="top" wrapText="1"/>
    </xf>
    <xf numFmtId="0" fontId="11" fillId="2" borderId="16" xfId="3" applyFont="1" applyFill="1" applyBorder="1" applyAlignment="1">
      <alignment horizontal="center" vertical="top" wrapText="1"/>
    </xf>
    <xf numFmtId="0" fontId="11" fillId="2" borderId="18" xfId="3" applyFont="1" applyFill="1" applyBorder="1" applyAlignment="1">
      <alignment horizontal="center" vertical="top" wrapText="1"/>
    </xf>
    <xf numFmtId="0" fontId="17" fillId="0" borderId="3" xfId="0" applyFont="1" applyBorder="1" applyAlignment="1">
      <alignment horizontal="center"/>
    </xf>
    <xf numFmtId="0" fontId="17" fillId="0" borderId="4" xfId="0" applyFont="1" applyBorder="1" applyAlignment="1">
      <alignment horizontal="center"/>
    </xf>
    <xf numFmtId="0" fontId="17" fillId="0" borderId="32" xfId="0" applyFont="1" applyBorder="1" applyAlignment="1">
      <alignment horizontal="center" vertical="center"/>
    </xf>
    <xf numFmtId="0" fontId="17" fillId="0" borderId="54" xfId="0" applyFont="1" applyBorder="1" applyAlignment="1">
      <alignment horizontal="center" vertical="center"/>
    </xf>
    <xf numFmtId="0" fontId="2" fillId="0" borderId="32" xfId="0" applyFont="1" applyBorder="1" applyAlignment="1">
      <alignment horizontal="center"/>
    </xf>
    <xf numFmtId="0" fontId="2" fillId="0" borderId="33" xfId="0" applyFont="1" applyBorder="1" applyAlignment="1">
      <alignment horizontal="center"/>
    </xf>
    <xf numFmtId="0" fontId="3" fillId="0" borderId="0" xfId="0" applyFont="1" applyAlignment="1">
      <alignment horizontal="center"/>
    </xf>
    <xf numFmtId="0" fontId="4" fillId="0" borderId="0" xfId="0" applyFont="1" applyAlignment="1">
      <alignment horizontal="centerContinuous" vertical="center"/>
    </xf>
    <xf numFmtId="0" fontId="3" fillId="0" borderId="0" xfId="0" applyFont="1" applyAlignment="1">
      <alignment horizontal="centerContinuous"/>
    </xf>
    <xf numFmtId="0" fontId="4" fillId="0" borderId="0" xfId="0" applyFont="1" applyAlignment="1">
      <alignment horizontal="centerContinuous" vertical="center" wrapText="1"/>
    </xf>
    <xf numFmtId="0" fontId="5" fillId="0" borderId="0" xfId="0" applyFont="1" applyAlignment="1">
      <alignment horizontal="centerContinuous"/>
    </xf>
    <xf numFmtId="0" fontId="4" fillId="0" borderId="0" xfId="0" applyFont="1" applyAlignment="1">
      <alignment horizontal="centerContinuous"/>
    </xf>
    <xf numFmtId="0" fontId="6" fillId="0" borderId="0" xfId="0" applyFont="1" applyAlignment="1">
      <alignment horizontal="centerContinuous"/>
    </xf>
    <xf numFmtId="0" fontId="7" fillId="0" borderId="0" xfId="0" applyFont="1" applyAlignment="1">
      <alignment horizontal="centerContinuous"/>
    </xf>
    <xf numFmtId="0" fontId="0" fillId="0" borderId="0" xfId="0" applyAlignment="1">
      <alignment horizontal="centerContinuous"/>
    </xf>
    <xf numFmtId="0" fontId="22" fillId="0" borderId="38" xfId="0" applyFont="1" applyBorder="1" applyAlignment="1">
      <alignment horizontal="centerContinuous" wrapText="1"/>
    </xf>
    <xf numFmtId="0" fontId="5" fillId="0" borderId="38" xfId="0" applyFont="1" applyBorder="1" applyAlignment="1">
      <alignment horizontal="centerContinuous"/>
    </xf>
    <xf numFmtId="0" fontId="4" fillId="0" borderId="0" xfId="0" applyFont="1" applyAlignment="1">
      <alignment horizontal="center" vertical="top"/>
    </xf>
    <xf numFmtId="0" fontId="27" fillId="0" borderId="0" xfId="0" applyFont="1"/>
    <xf numFmtId="0" fontId="4" fillId="0" borderId="0" xfId="0" applyFont="1" applyAlignment="1">
      <alignment horizontal="centerContinuous" vertical="top"/>
    </xf>
    <xf numFmtId="0" fontId="27" fillId="0" borderId="0" xfId="0" applyFont="1" applyAlignment="1">
      <alignment horizontal="centerContinuous"/>
    </xf>
    <xf numFmtId="0" fontId="22" fillId="0" borderId="0" xfId="0" applyFont="1" applyAlignment="1">
      <alignment horizontal="centerContinuous" vertical="top"/>
    </xf>
    <xf numFmtId="0" fontId="22" fillId="0" borderId="0" xfId="0" applyFont="1" applyAlignment="1">
      <alignment horizontal="centerContinuous"/>
    </xf>
    <xf numFmtId="0" fontId="6" fillId="0" borderId="0" xfId="0" applyFont="1" applyAlignment="1">
      <alignment horizontal="centerContinuous" vertical="center"/>
    </xf>
    <xf numFmtId="0" fontId="6" fillId="0" borderId="0" xfId="0" applyFont="1" applyAlignment="1">
      <alignment horizontal="centerContinuous" vertical="top"/>
    </xf>
    <xf numFmtId="0" fontId="19" fillId="0" borderId="0" xfId="0" applyFont="1" applyAlignment="1">
      <alignment horizontal="centerContinuous"/>
    </xf>
    <xf numFmtId="0" fontId="6" fillId="0" borderId="0" xfId="0" applyFont="1" applyAlignment="1">
      <alignment horizontal="centerContinuous" vertical="center" wrapText="1"/>
    </xf>
    <xf numFmtId="0" fontId="27" fillId="0" borderId="0" xfId="0" applyFont="1" applyAlignment="1">
      <alignment horizontal="center"/>
    </xf>
    <xf numFmtId="0" fontId="5" fillId="0" borderId="0" xfId="0" applyFont="1" applyAlignment="1">
      <alignment horizontal="centerContinuous" vertical="top"/>
    </xf>
    <xf numFmtId="164" fontId="17" fillId="0" borderId="5" xfId="0" applyNumberFormat="1" applyFont="1" applyFill="1" applyBorder="1" applyAlignment="1">
      <alignment horizontal="center"/>
    </xf>
    <xf numFmtId="0" fontId="17" fillId="0" borderId="5" xfId="0" applyFont="1" applyFill="1" applyBorder="1" applyAlignment="1">
      <alignment horizontal="center"/>
    </xf>
    <xf numFmtId="2" fontId="17" fillId="0" borderId="1" xfId="0" applyNumberFormat="1" applyFont="1" applyFill="1" applyBorder="1" applyAlignment="1">
      <alignment horizontal="center"/>
    </xf>
    <xf numFmtId="0" fontId="17" fillId="0" borderId="37" xfId="0" applyFont="1" applyFill="1" applyBorder="1" applyAlignment="1">
      <alignment horizontal="center"/>
    </xf>
    <xf numFmtId="0" fontId="17" fillId="0" borderId="73" xfId="0" applyFont="1" applyBorder="1" applyAlignment="1">
      <alignment horizontal="center"/>
    </xf>
    <xf numFmtId="2" fontId="17" fillId="0" borderId="33" xfId="0" applyNumberFormat="1" applyFont="1" applyBorder="1" applyAlignment="1">
      <alignment horizontal="center"/>
    </xf>
    <xf numFmtId="2" fontId="17" fillId="0" borderId="73" xfId="0" applyNumberFormat="1" applyFont="1" applyBorder="1" applyAlignment="1">
      <alignment horizontal="center"/>
    </xf>
    <xf numFmtId="0" fontId="17" fillId="0" borderId="71" xfId="0" applyFont="1" applyFill="1" applyBorder="1" applyAlignment="1">
      <alignment horizontal="center"/>
    </xf>
    <xf numFmtId="164" fontId="10" fillId="0" borderId="73" xfId="3" applyNumberFormat="1" applyFont="1" applyFill="1" applyBorder="1" applyAlignment="1">
      <alignment horizontal="center" wrapText="1"/>
    </xf>
    <xf numFmtId="164" fontId="17" fillId="0" borderId="73" xfId="0" applyNumberFormat="1" applyFont="1" applyBorder="1" applyAlignment="1">
      <alignment horizontal="center"/>
    </xf>
  </cellXfs>
  <cellStyles count="4">
    <cellStyle name="Обычный" xfId="0" builtinId="0"/>
    <cellStyle name="Обычный 2" xfId="2"/>
    <cellStyle name="Обычный_Лист1" xfId="3"/>
    <cellStyle name="Финансовый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101"/>
  <sheetViews>
    <sheetView topLeftCell="M6" workbookViewId="0">
      <selection activeCell="Z18" sqref="Z18:Z23"/>
    </sheetView>
  </sheetViews>
  <sheetFormatPr defaultRowHeight="15" x14ac:dyDescent="0.25"/>
  <cols>
    <col min="1" max="1" width="46.5703125" style="2" customWidth="1"/>
    <col min="2" max="2" width="43.42578125" style="2" customWidth="1"/>
    <col min="3" max="4" width="14.28515625" style="2" customWidth="1"/>
    <col min="5" max="5" width="20.28515625" style="2" customWidth="1"/>
    <col min="6" max="6" width="12.85546875" style="2" customWidth="1"/>
    <col min="7" max="7" width="13.28515625" style="2" customWidth="1"/>
    <col min="8" max="8" width="14.7109375" style="2" customWidth="1"/>
    <col min="9" max="9" width="9.140625" style="2"/>
    <col min="10" max="10" width="8.85546875" style="2" customWidth="1"/>
    <col min="11" max="11" width="39.28515625" style="2" customWidth="1"/>
    <col min="12" max="13" width="18.85546875" style="2" customWidth="1"/>
    <col min="14" max="14" width="15.7109375" style="2" customWidth="1"/>
    <col min="15" max="15" width="15.42578125" style="2" customWidth="1"/>
    <col min="16" max="16" width="15.85546875" style="2" customWidth="1"/>
    <col min="17" max="17" width="13.85546875" style="2" customWidth="1"/>
    <col min="18" max="18" width="13" style="2" customWidth="1"/>
    <col min="19" max="19" width="13.42578125" style="2" customWidth="1"/>
    <col min="20" max="20" width="12.5703125" style="2" customWidth="1"/>
    <col min="21" max="21" width="11.42578125" style="2" customWidth="1"/>
    <col min="22" max="22" width="11.140625" style="2" customWidth="1"/>
    <col min="23" max="24" width="11.7109375" style="2" customWidth="1"/>
    <col min="25" max="25" width="9.5703125" style="2" bestFit="1" customWidth="1"/>
    <col min="26" max="26" width="10.42578125" style="2" bestFit="1" customWidth="1"/>
    <col min="27" max="16384" width="9.140625" style="2"/>
  </cols>
  <sheetData>
    <row r="1" spans="1:25" x14ac:dyDescent="0.25">
      <c r="A1" s="1" t="s">
        <v>0</v>
      </c>
      <c r="B1"/>
      <c r="C1"/>
      <c r="D1"/>
      <c r="E1"/>
    </row>
    <row r="2" spans="1:25" x14ac:dyDescent="0.25">
      <c r="A2" s="2" t="s">
        <v>1</v>
      </c>
      <c r="B2"/>
      <c r="C2"/>
      <c r="D2"/>
      <c r="E2"/>
    </row>
    <row r="3" spans="1:25" x14ac:dyDescent="0.25">
      <c r="A3" s="2" t="s">
        <v>34</v>
      </c>
      <c r="B3"/>
      <c r="C3"/>
      <c r="D3"/>
      <c r="E3"/>
      <c r="J3" s="637"/>
      <c r="K3" s="637"/>
      <c r="L3" s="637"/>
      <c r="M3" s="637"/>
      <c r="N3" s="637"/>
      <c r="O3" s="637"/>
      <c r="P3" s="637"/>
      <c r="Q3" s="637"/>
      <c r="R3" s="637"/>
      <c r="S3" s="637"/>
      <c r="T3" s="637"/>
      <c r="U3" s="637"/>
      <c r="V3" s="637"/>
      <c r="W3" s="637"/>
      <c r="X3" s="637"/>
      <c r="Y3" s="637"/>
    </row>
    <row r="4" spans="1:25" ht="15" customHeight="1" x14ac:dyDescent="0.25">
      <c r="A4" s="636" t="s">
        <v>3</v>
      </c>
      <c r="B4" s="636" t="s">
        <v>4</v>
      </c>
      <c r="C4" s="636"/>
      <c r="D4" s="636"/>
      <c r="E4" s="636"/>
      <c r="F4" s="637"/>
      <c r="G4" s="637"/>
      <c r="H4" s="635"/>
      <c r="J4" s="637"/>
      <c r="K4" s="636" t="s">
        <v>5</v>
      </c>
      <c r="L4" s="636"/>
      <c r="M4" s="636"/>
      <c r="N4" s="636"/>
      <c r="O4" s="636"/>
      <c r="P4" s="636"/>
      <c r="Q4" s="636"/>
      <c r="R4" s="636"/>
      <c r="S4" s="636"/>
      <c r="T4" s="636"/>
      <c r="U4" s="636"/>
      <c r="V4" s="636"/>
      <c r="W4" s="636"/>
      <c r="X4" s="636"/>
      <c r="Y4" s="636"/>
    </row>
    <row r="5" spans="1:25" ht="15" customHeight="1" x14ac:dyDescent="0.25">
      <c r="A5" s="636" t="s">
        <v>6</v>
      </c>
      <c r="B5" s="636"/>
      <c r="C5" s="636"/>
      <c r="D5" s="636"/>
      <c r="E5" s="636"/>
      <c r="F5" s="637"/>
      <c r="G5" s="637"/>
      <c r="H5" s="635"/>
      <c r="J5" s="637"/>
      <c r="K5" s="636" t="s">
        <v>6</v>
      </c>
      <c r="L5" s="636"/>
      <c r="M5" s="636"/>
      <c r="N5" s="636"/>
      <c r="O5" s="636"/>
      <c r="P5" s="636"/>
      <c r="Q5" s="636"/>
      <c r="R5" s="636"/>
      <c r="S5" s="636"/>
      <c r="T5" s="636"/>
      <c r="U5" s="636"/>
      <c r="V5" s="636"/>
      <c r="W5" s="636"/>
      <c r="X5" s="636"/>
      <c r="Y5" s="636"/>
    </row>
    <row r="6" spans="1:25" ht="15" customHeight="1" x14ac:dyDescent="0.3">
      <c r="A6" s="636" t="s">
        <v>7</v>
      </c>
      <c r="B6" s="636"/>
      <c r="C6" s="636"/>
      <c r="D6" s="636"/>
      <c r="E6" s="636"/>
      <c r="F6" s="637"/>
      <c r="G6" s="637"/>
      <c r="H6" s="635"/>
      <c r="J6" s="640"/>
      <c r="K6" s="636" t="s">
        <v>7</v>
      </c>
      <c r="L6" s="636"/>
      <c r="M6" s="636"/>
      <c r="N6" s="636"/>
      <c r="O6" s="636"/>
      <c r="P6" s="636"/>
      <c r="Q6" s="636"/>
      <c r="R6" s="636"/>
      <c r="S6" s="636"/>
      <c r="T6" s="636"/>
      <c r="U6" s="636"/>
      <c r="V6" s="636"/>
      <c r="W6" s="636"/>
      <c r="X6" s="636"/>
      <c r="Y6" s="636"/>
    </row>
    <row r="7" spans="1:25" ht="15" customHeight="1" x14ac:dyDescent="0.3">
      <c r="A7" s="636" t="s">
        <v>152</v>
      </c>
      <c r="B7" s="636"/>
      <c r="C7" s="636"/>
      <c r="D7" s="636"/>
      <c r="E7" s="636"/>
      <c r="F7" s="637"/>
      <c r="G7" s="637"/>
      <c r="H7" s="635"/>
      <c r="J7" s="640"/>
      <c r="K7" s="636" t="s">
        <v>152</v>
      </c>
      <c r="L7" s="636"/>
      <c r="M7" s="636"/>
      <c r="N7" s="636"/>
      <c r="O7" s="636"/>
      <c r="P7" s="636"/>
      <c r="Q7" s="636"/>
      <c r="R7" s="636"/>
      <c r="S7" s="636"/>
      <c r="T7" s="636"/>
      <c r="U7" s="636"/>
      <c r="V7" s="636"/>
      <c r="W7" s="636"/>
      <c r="X7" s="636"/>
      <c r="Y7" s="636"/>
    </row>
    <row r="8" spans="1:25" ht="15" customHeight="1" x14ac:dyDescent="0.3">
      <c r="A8" s="636" t="s">
        <v>9</v>
      </c>
      <c r="B8" s="636"/>
      <c r="C8" s="636"/>
      <c r="D8" s="636"/>
      <c r="E8" s="636"/>
      <c r="F8" s="637"/>
      <c r="G8" s="637"/>
      <c r="H8" s="635"/>
      <c r="J8" s="640" t="s">
        <v>268</v>
      </c>
      <c r="K8" s="638" t="s">
        <v>269</v>
      </c>
      <c r="L8" s="638"/>
      <c r="M8" s="638" t="s">
        <v>270</v>
      </c>
      <c r="N8" s="638"/>
      <c r="O8" s="638"/>
      <c r="P8" s="638"/>
      <c r="Q8" s="638"/>
      <c r="R8" s="638"/>
      <c r="S8" s="638"/>
      <c r="T8" s="638"/>
      <c r="U8" s="638"/>
      <c r="V8" s="638"/>
      <c r="W8" s="638"/>
      <c r="X8" s="638"/>
      <c r="Y8" s="638"/>
    </row>
    <row r="9" spans="1:25" ht="15" customHeight="1" thickBot="1" x14ac:dyDescent="0.3">
      <c r="A9" s="639" t="s">
        <v>153</v>
      </c>
      <c r="B9" s="639"/>
      <c r="C9" s="639"/>
      <c r="D9" s="639"/>
      <c r="E9" s="639"/>
      <c r="F9" s="637"/>
      <c r="G9" s="637"/>
      <c r="H9" s="635"/>
      <c r="J9" s="641"/>
      <c r="K9" s="639" t="s">
        <v>153</v>
      </c>
      <c r="L9" s="639"/>
      <c r="M9" s="639"/>
      <c r="N9" s="639"/>
      <c r="O9" s="639"/>
      <c r="P9" s="639"/>
      <c r="Q9" s="639"/>
      <c r="R9" s="639"/>
      <c r="S9" s="639"/>
      <c r="T9" s="639"/>
      <c r="U9" s="639"/>
      <c r="V9" s="639"/>
      <c r="W9" s="639"/>
      <c r="X9" s="639"/>
      <c r="Y9" s="639"/>
    </row>
    <row r="10" spans="1:25" ht="15.75" thickBot="1" x14ac:dyDescent="0.3">
      <c r="A10" s="5" t="s">
        <v>12</v>
      </c>
      <c r="B10" s="6"/>
      <c r="C10" s="7"/>
      <c r="D10" s="7"/>
      <c r="E10" s="8"/>
      <c r="J10" s="637"/>
      <c r="K10" s="642"/>
      <c r="L10" s="642"/>
      <c r="M10" s="642"/>
      <c r="N10" s="642"/>
      <c r="O10" s="642"/>
      <c r="P10" s="642"/>
      <c r="Q10" s="642"/>
      <c r="R10" s="642"/>
      <c r="S10" s="642"/>
      <c r="T10" s="642"/>
      <c r="U10" s="642"/>
      <c r="V10" s="642"/>
      <c r="W10" s="642"/>
      <c r="X10" s="642"/>
      <c r="Y10" s="637"/>
    </row>
    <row r="11" spans="1:25" ht="16.5" thickBot="1" x14ac:dyDescent="0.3">
      <c r="A11" s="10" t="s">
        <v>13</v>
      </c>
      <c r="B11" s="11"/>
      <c r="C11" s="12"/>
      <c r="D11" s="12"/>
      <c r="E11" s="13"/>
      <c r="J11" s="14"/>
      <c r="K11" s="15"/>
      <c r="L11" s="503" t="s">
        <v>14</v>
      </c>
      <c r="M11" s="501" t="s">
        <v>15</v>
      </c>
      <c r="N11" s="501" t="s">
        <v>16</v>
      </c>
      <c r="O11" s="16" t="s">
        <v>16</v>
      </c>
      <c r="P11" s="502" t="s">
        <v>17</v>
      </c>
      <c r="Q11" s="16" t="s">
        <v>18</v>
      </c>
      <c r="R11" s="502" t="s">
        <v>19</v>
      </c>
      <c r="S11" s="16" t="s">
        <v>20</v>
      </c>
      <c r="T11" s="609" t="s">
        <v>21</v>
      </c>
      <c r="U11" s="609"/>
      <c r="V11" s="609"/>
      <c r="W11" s="609"/>
      <c r="X11" s="609"/>
      <c r="Y11" s="610"/>
    </row>
    <row r="12" spans="1:25" ht="15.75" x14ac:dyDescent="0.25">
      <c r="A12" s="18" t="s">
        <v>22</v>
      </c>
      <c r="B12" s="19" t="s">
        <v>23</v>
      </c>
      <c r="C12" s="20"/>
      <c r="D12" s="20"/>
      <c r="E12" s="21"/>
      <c r="J12" s="24"/>
      <c r="K12" s="25"/>
      <c r="L12" s="579" t="s">
        <v>24</v>
      </c>
      <c r="M12" s="576" t="s">
        <v>25</v>
      </c>
      <c r="N12" s="576" t="s">
        <v>26</v>
      </c>
      <c r="O12" s="198" t="s">
        <v>26</v>
      </c>
      <c r="P12" s="49" t="s">
        <v>27</v>
      </c>
      <c r="Q12" s="198" t="s">
        <v>26</v>
      </c>
      <c r="R12" s="49" t="s">
        <v>26</v>
      </c>
      <c r="S12" s="198" t="s">
        <v>25</v>
      </c>
      <c r="T12" s="503" t="s">
        <v>28</v>
      </c>
      <c r="U12" s="16" t="s">
        <v>29</v>
      </c>
      <c r="V12" s="16" t="s">
        <v>30</v>
      </c>
      <c r="W12" s="16" t="s">
        <v>31</v>
      </c>
      <c r="X12" s="340" t="s">
        <v>171</v>
      </c>
      <c r="Y12" s="22" t="s">
        <v>32</v>
      </c>
    </row>
    <row r="13" spans="1:25" ht="16.5" thickBot="1" x14ac:dyDescent="0.3">
      <c r="A13" s="23" t="s">
        <v>33</v>
      </c>
      <c r="B13" s="11">
        <v>3187</v>
      </c>
      <c r="C13" s="12"/>
      <c r="D13" s="12"/>
      <c r="E13" s="13"/>
      <c r="J13" s="24"/>
      <c r="K13" s="25"/>
      <c r="L13" s="578" t="s">
        <v>34</v>
      </c>
      <c r="M13" s="577"/>
      <c r="N13" s="577" t="s">
        <v>35</v>
      </c>
      <c r="O13" s="26" t="s">
        <v>36</v>
      </c>
      <c r="P13" s="49" t="s">
        <v>26</v>
      </c>
      <c r="Q13" s="198"/>
      <c r="R13" s="49"/>
      <c r="S13" s="26" t="s">
        <v>37</v>
      </c>
      <c r="T13" s="578" t="s">
        <v>38</v>
      </c>
      <c r="U13" s="26"/>
      <c r="V13" s="26"/>
      <c r="W13" s="26"/>
      <c r="X13" s="26" t="s">
        <v>173</v>
      </c>
      <c r="Y13" s="27"/>
    </row>
    <row r="14" spans="1:25" ht="16.5" thickBot="1" x14ac:dyDescent="0.3">
      <c r="A14" s="10" t="s">
        <v>39</v>
      </c>
      <c r="B14" s="28">
        <v>30.3</v>
      </c>
      <c r="C14" s="29"/>
      <c r="D14" s="29"/>
      <c r="E14" s="30"/>
      <c r="J14" s="27"/>
      <c r="K14" s="31"/>
      <c r="L14" s="578" t="s">
        <v>40</v>
      </c>
      <c r="M14" s="26"/>
      <c r="N14" s="26" t="s">
        <v>40</v>
      </c>
      <c r="O14" s="26" t="s">
        <v>40</v>
      </c>
      <c r="P14" s="580" t="s">
        <v>40</v>
      </c>
      <c r="Q14" s="580" t="s">
        <v>40</v>
      </c>
      <c r="R14" s="580" t="s">
        <v>40</v>
      </c>
      <c r="S14" s="580" t="s">
        <v>41</v>
      </c>
      <c r="T14" s="578" t="s">
        <v>40</v>
      </c>
      <c r="U14" s="26" t="s">
        <v>40</v>
      </c>
      <c r="V14" s="26" t="s">
        <v>40</v>
      </c>
      <c r="W14" s="26" t="s">
        <v>40</v>
      </c>
      <c r="X14" s="26" t="s">
        <v>40</v>
      </c>
      <c r="Y14" s="32" t="s">
        <v>40</v>
      </c>
    </row>
    <row r="15" spans="1:25" ht="15.75" x14ac:dyDescent="0.25">
      <c r="A15" s="33" t="s">
        <v>42</v>
      </c>
      <c r="B15" s="34">
        <v>3</v>
      </c>
      <c r="C15" s="35"/>
      <c r="D15" s="35"/>
      <c r="E15" s="36"/>
      <c r="J15" s="37" t="s">
        <v>43</v>
      </c>
      <c r="K15" s="38" t="s">
        <v>154</v>
      </c>
      <c r="L15" s="39">
        <v>-76870.399999999994</v>
      </c>
      <c r="M15" s="39"/>
      <c r="N15" s="39"/>
      <c r="O15" s="39"/>
      <c r="P15" s="39"/>
      <c r="Q15" s="39"/>
      <c r="R15" s="39"/>
      <c r="S15" s="40"/>
      <c r="T15" s="41"/>
      <c r="U15" s="40"/>
      <c r="V15" s="40"/>
      <c r="W15" s="40"/>
      <c r="X15" s="423"/>
      <c r="Y15" s="42"/>
    </row>
    <row r="16" spans="1:25" ht="16.5" thickBot="1" x14ac:dyDescent="0.3">
      <c r="A16" s="43" t="s">
        <v>44</v>
      </c>
      <c r="B16" s="28">
        <v>2</v>
      </c>
      <c r="C16" s="20"/>
      <c r="D16" s="20"/>
      <c r="E16" s="21"/>
      <c r="J16" s="24"/>
      <c r="K16" s="44"/>
      <c r="L16" s="45"/>
      <c r="M16" s="45"/>
      <c r="N16" s="46"/>
      <c r="O16" s="46"/>
      <c r="P16" s="46"/>
      <c r="Q16" s="46"/>
      <c r="R16" s="46"/>
      <c r="S16" s="45"/>
      <c r="T16" s="45"/>
      <c r="U16" s="45"/>
      <c r="V16" s="45"/>
      <c r="W16" s="45"/>
      <c r="X16" s="210"/>
      <c r="Y16" s="47"/>
    </row>
    <row r="17" spans="1:26" ht="16.5" thickBot="1" x14ac:dyDescent="0.3">
      <c r="A17" s="48"/>
      <c r="B17" s="48"/>
      <c r="C17" s="606" t="s">
        <v>45</v>
      </c>
      <c r="D17" s="607"/>
      <c r="E17" s="606" t="s">
        <v>46</v>
      </c>
      <c r="F17" s="607"/>
      <c r="G17" s="606" t="s">
        <v>47</v>
      </c>
      <c r="H17" s="607"/>
      <c r="J17" s="24"/>
      <c r="K17" s="44"/>
      <c r="L17" s="45"/>
      <c r="M17" s="45"/>
      <c r="N17" s="46"/>
      <c r="O17" s="46"/>
      <c r="P17" s="46"/>
      <c r="Q17" s="46"/>
      <c r="R17" s="46"/>
      <c r="S17" s="45"/>
      <c r="T17" s="45"/>
      <c r="U17" s="45"/>
      <c r="V17" s="45"/>
      <c r="W17" s="45"/>
      <c r="X17" s="210"/>
      <c r="Y17" s="47"/>
    </row>
    <row r="18" spans="1:26" ht="15.75" x14ac:dyDescent="0.25">
      <c r="A18" s="50" t="s">
        <v>48</v>
      </c>
      <c r="B18" s="50" t="s">
        <v>49</v>
      </c>
      <c r="C18" s="51" t="s">
        <v>50</v>
      </c>
      <c r="D18" s="52" t="s">
        <v>51</v>
      </c>
      <c r="E18" s="51" t="s">
        <v>50</v>
      </c>
      <c r="F18" s="53" t="s">
        <v>51</v>
      </c>
      <c r="G18" s="51" t="s">
        <v>50</v>
      </c>
      <c r="H18" s="52" t="s">
        <v>51</v>
      </c>
      <c r="J18" s="54">
        <v>1</v>
      </c>
      <c r="K18" s="55" t="s">
        <v>62</v>
      </c>
      <c r="L18" s="46">
        <v>92363.45</v>
      </c>
      <c r="M18" s="46">
        <v>10842.3</v>
      </c>
      <c r="N18" s="46">
        <v>565.89</v>
      </c>
      <c r="O18" s="46"/>
      <c r="P18" s="46">
        <v>1955.1</v>
      </c>
      <c r="Q18" s="46">
        <v>619.58000000000004</v>
      </c>
      <c r="R18" s="46">
        <v>2631.29</v>
      </c>
      <c r="S18" s="46">
        <f>T18+U18+V18+W18+Y18</f>
        <v>49633.54</v>
      </c>
      <c r="T18" s="56"/>
      <c r="U18" s="46"/>
      <c r="V18" s="46"/>
      <c r="W18" s="46">
        <v>49633.54</v>
      </c>
      <c r="X18" s="212"/>
      <c r="Y18" s="47"/>
      <c r="Z18" s="57"/>
    </row>
    <row r="19" spans="1:26" ht="15.75" x14ac:dyDescent="0.25">
      <c r="A19" s="50" t="s">
        <v>53</v>
      </c>
      <c r="B19" s="50" t="s">
        <v>54</v>
      </c>
      <c r="C19" s="58" t="s">
        <v>55</v>
      </c>
      <c r="D19" s="59" t="s">
        <v>56</v>
      </c>
      <c r="E19" s="58" t="s">
        <v>55</v>
      </c>
      <c r="F19" s="60" t="s">
        <v>57</v>
      </c>
      <c r="G19" s="58" t="s">
        <v>55</v>
      </c>
      <c r="H19" s="59" t="s">
        <v>57</v>
      </c>
      <c r="J19" s="54">
        <v>2</v>
      </c>
      <c r="K19" s="44" t="s">
        <v>155</v>
      </c>
      <c r="L19" s="46">
        <v>1123991.3999999999</v>
      </c>
      <c r="M19" s="46">
        <v>131943.6</v>
      </c>
      <c r="N19" s="46">
        <v>8127.24</v>
      </c>
      <c r="O19" s="46">
        <v>22511.9</v>
      </c>
      <c r="P19" s="46">
        <v>28100.880000000001</v>
      </c>
      <c r="Q19" s="46">
        <v>8900.76</v>
      </c>
      <c r="R19" s="46">
        <v>34146.300000000003</v>
      </c>
      <c r="S19" s="46">
        <f t="shared" ref="S19" si="0">T19+U19+V19+W19+Y19</f>
        <v>335453.88999999996</v>
      </c>
      <c r="T19" s="46">
        <f>29307.49+557.44</f>
        <v>29864.93</v>
      </c>
      <c r="U19" s="46">
        <v>65631.16</v>
      </c>
      <c r="V19" s="46">
        <v>188154.51</v>
      </c>
      <c r="W19" s="46">
        <f>50876.24+927.05</f>
        <v>51803.29</v>
      </c>
      <c r="X19" s="212"/>
      <c r="Y19" s="61"/>
      <c r="Z19" s="57"/>
    </row>
    <row r="20" spans="1:26" ht="15.75" x14ac:dyDescent="0.25">
      <c r="A20" s="62"/>
      <c r="B20" s="62"/>
      <c r="C20" s="10"/>
      <c r="D20" s="59" t="s">
        <v>58</v>
      </c>
      <c r="E20" s="10"/>
      <c r="F20" s="60" t="s">
        <v>58</v>
      </c>
      <c r="G20" s="10"/>
      <c r="H20" s="59" t="s">
        <v>58</v>
      </c>
      <c r="J20" s="54"/>
      <c r="K20" s="44"/>
      <c r="L20" s="46"/>
      <c r="M20" s="46"/>
      <c r="N20" s="46"/>
      <c r="O20" s="46"/>
      <c r="P20" s="46"/>
      <c r="Q20" s="46"/>
      <c r="R20" s="46"/>
      <c r="S20" s="46"/>
      <c r="T20" s="46"/>
      <c r="U20" s="46"/>
      <c r="V20" s="46"/>
      <c r="W20" s="46"/>
      <c r="X20" s="212"/>
      <c r="Y20" s="47"/>
      <c r="Z20" s="57"/>
    </row>
    <row r="21" spans="1:26" ht="16.5" thickBot="1" x14ac:dyDescent="0.3">
      <c r="A21" s="63"/>
      <c r="B21" s="63"/>
      <c r="C21" s="64" t="s">
        <v>41</v>
      </c>
      <c r="D21" s="65" t="s">
        <v>40</v>
      </c>
      <c r="E21" s="64" t="s">
        <v>41</v>
      </c>
      <c r="F21" s="66" t="s">
        <v>40</v>
      </c>
      <c r="G21" s="64" t="s">
        <v>41</v>
      </c>
      <c r="H21" s="65" t="s">
        <v>40</v>
      </c>
      <c r="J21" s="54">
        <v>3</v>
      </c>
      <c r="K21" s="44" t="s">
        <v>156</v>
      </c>
      <c r="L21" s="46">
        <f>324159.18+1484.49</f>
        <v>325643.67</v>
      </c>
      <c r="M21" s="46">
        <v>38227.01</v>
      </c>
      <c r="N21" s="46">
        <v>2372.25</v>
      </c>
      <c r="O21" s="46">
        <v>9014.77</v>
      </c>
      <c r="P21" s="46">
        <v>8201.73</v>
      </c>
      <c r="Q21" s="46">
        <v>2598.14</v>
      </c>
      <c r="R21" s="46">
        <v>9922.91</v>
      </c>
      <c r="S21" s="46">
        <f>T21+U21+V21+W21+Y21</f>
        <v>34191.130000000005</v>
      </c>
      <c r="T21" s="46">
        <v>1241</v>
      </c>
      <c r="U21" s="46">
        <v>8595.85</v>
      </c>
      <c r="V21" s="46">
        <v>23337.62</v>
      </c>
      <c r="W21" s="46">
        <v>1016.66</v>
      </c>
      <c r="X21" s="212"/>
      <c r="Y21" s="61"/>
      <c r="Z21" s="57"/>
    </row>
    <row r="22" spans="1:26" ht="24.75" customHeight="1" x14ac:dyDescent="0.25">
      <c r="A22" s="67" t="s">
        <v>59</v>
      </c>
      <c r="B22" s="68"/>
      <c r="C22" s="69">
        <v>140355.47999999998</v>
      </c>
      <c r="D22" s="70">
        <v>3.67</v>
      </c>
      <c r="E22" s="69">
        <v>140355.47999999998</v>
      </c>
      <c r="F22" s="70">
        <v>3.67</v>
      </c>
      <c r="G22" s="71">
        <v>0</v>
      </c>
      <c r="H22" s="72">
        <v>0</v>
      </c>
      <c r="J22" s="54"/>
      <c r="K22" s="44"/>
      <c r="L22" s="46"/>
      <c r="M22" s="46"/>
      <c r="N22" s="46"/>
      <c r="O22" s="46"/>
      <c r="P22" s="46"/>
      <c r="Q22" s="46"/>
      <c r="R22" s="46"/>
      <c r="S22" s="46"/>
      <c r="T22" s="46"/>
      <c r="U22" s="46"/>
      <c r="V22" s="46"/>
      <c r="W22" s="46"/>
      <c r="X22" s="212"/>
      <c r="Y22" s="47"/>
      <c r="Z22" s="57"/>
    </row>
    <row r="23" spans="1:26" ht="27.75" customHeight="1" x14ac:dyDescent="0.25">
      <c r="A23" s="73" t="s">
        <v>60</v>
      </c>
      <c r="B23" s="73" t="s">
        <v>61</v>
      </c>
      <c r="C23" s="74"/>
      <c r="D23" s="75"/>
      <c r="E23" s="74"/>
      <c r="F23" s="75"/>
      <c r="G23" s="74"/>
      <c r="H23" s="75"/>
      <c r="J23" s="54">
        <v>4</v>
      </c>
      <c r="K23" s="44" t="s">
        <v>264</v>
      </c>
      <c r="L23" s="46">
        <f>L18+L19-L21</f>
        <v>890711.17999999993</v>
      </c>
      <c r="M23" s="46">
        <f>M18+M19-M21</f>
        <v>104558.88999999998</v>
      </c>
      <c r="N23" s="46">
        <f t="shared" ref="N23:Y23" si="1">N18+N19-N21</f>
        <v>6320.8799999999992</v>
      </c>
      <c r="O23" s="46">
        <f t="shared" si="1"/>
        <v>13497.130000000001</v>
      </c>
      <c r="P23" s="46">
        <f t="shared" si="1"/>
        <v>21854.25</v>
      </c>
      <c r="Q23" s="46">
        <f t="shared" si="1"/>
        <v>6922.2000000000007</v>
      </c>
      <c r="R23" s="46">
        <f t="shared" si="1"/>
        <v>26854.680000000004</v>
      </c>
      <c r="S23" s="46">
        <f>S18+S19-S21</f>
        <v>350896.29999999993</v>
      </c>
      <c r="T23" s="46">
        <f t="shared" si="1"/>
        <v>28623.93</v>
      </c>
      <c r="U23" s="46">
        <f t="shared" si="1"/>
        <v>57035.310000000005</v>
      </c>
      <c r="V23" s="46">
        <f t="shared" si="1"/>
        <v>164816.89000000001</v>
      </c>
      <c r="W23" s="46">
        <f>W18+W19-W21</f>
        <v>100420.17</v>
      </c>
      <c r="X23" s="212"/>
      <c r="Y23" s="76">
        <f t="shared" si="1"/>
        <v>0</v>
      </c>
      <c r="Z23" s="57"/>
    </row>
    <row r="24" spans="1:26" ht="27.75" customHeight="1" x14ac:dyDescent="0.25">
      <c r="A24" s="77"/>
      <c r="B24" s="78"/>
      <c r="C24" s="79"/>
      <c r="D24" s="80"/>
      <c r="E24" s="79"/>
      <c r="F24" s="80"/>
      <c r="G24" s="81"/>
      <c r="H24" s="80"/>
      <c r="J24" s="54">
        <v>5</v>
      </c>
      <c r="K24" s="44" t="s">
        <v>267</v>
      </c>
      <c r="L24" s="601">
        <v>86175.59</v>
      </c>
      <c r="M24" s="82"/>
      <c r="N24" s="82"/>
      <c r="O24" s="82"/>
      <c r="P24" s="82"/>
      <c r="Q24" s="82"/>
      <c r="R24" s="82"/>
      <c r="S24" s="82"/>
      <c r="T24" s="46"/>
      <c r="U24" s="46"/>
      <c r="V24" s="46"/>
      <c r="W24" s="46"/>
      <c r="X24" s="212"/>
      <c r="Y24" s="47"/>
    </row>
    <row r="25" spans="1:26" ht="23.25" customHeight="1" thickBot="1" x14ac:dyDescent="0.3">
      <c r="A25" s="83" t="s">
        <v>63</v>
      </c>
      <c r="B25" s="84"/>
      <c r="C25" s="85">
        <v>112819.80000000002</v>
      </c>
      <c r="D25" s="86">
        <v>2.95</v>
      </c>
      <c r="E25" s="85">
        <v>112819.80000000002</v>
      </c>
      <c r="F25" s="86">
        <v>2.95</v>
      </c>
      <c r="G25" s="71">
        <v>0</v>
      </c>
      <c r="H25" s="86">
        <v>0</v>
      </c>
      <c r="J25" s="87">
        <v>6</v>
      </c>
      <c r="K25" s="88" t="s">
        <v>64</v>
      </c>
      <c r="L25" s="89">
        <v>1426353.56</v>
      </c>
      <c r="M25" s="89"/>
      <c r="N25" s="90"/>
      <c r="O25" s="90"/>
      <c r="P25" s="90"/>
      <c r="Q25" s="90"/>
      <c r="R25" s="90"/>
      <c r="S25" s="90"/>
      <c r="T25" s="90"/>
      <c r="U25" s="90"/>
      <c r="V25" s="90"/>
      <c r="W25" s="90"/>
      <c r="X25" s="247"/>
      <c r="Y25" s="91"/>
    </row>
    <row r="26" spans="1:26" ht="120" x14ac:dyDescent="0.25">
      <c r="A26" s="73" t="s">
        <v>60</v>
      </c>
      <c r="B26" s="73" t="s">
        <v>65</v>
      </c>
      <c r="C26" s="92"/>
      <c r="D26" s="86"/>
      <c r="E26" s="93"/>
      <c r="F26" s="86"/>
      <c r="G26" s="94"/>
      <c r="H26" s="86"/>
      <c r="J26" s="95"/>
      <c r="K26" s="95" t="s">
        <v>66</v>
      </c>
      <c r="L26"/>
      <c r="M26"/>
      <c r="N26" s="96"/>
      <c r="O26" s="96"/>
      <c r="P26" s="96"/>
      <c r="Q26" s="96"/>
      <c r="R26" s="96"/>
      <c r="S26" s="97"/>
      <c r="T26" s="97"/>
      <c r="U26" s="97"/>
      <c r="V26" s="98" t="s">
        <v>67</v>
      </c>
      <c r="W26" s="98"/>
      <c r="X26" s="504"/>
    </row>
    <row r="27" spans="1:26" ht="15.75" x14ac:dyDescent="0.25">
      <c r="A27" s="99" t="s">
        <v>68</v>
      </c>
      <c r="B27" s="100" t="s">
        <v>69</v>
      </c>
      <c r="C27" s="71">
        <v>61190.400000000009</v>
      </c>
      <c r="D27" s="101">
        <v>1.6</v>
      </c>
      <c r="E27" s="102">
        <v>61190.400000000009</v>
      </c>
      <c r="F27" s="101">
        <v>1.6</v>
      </c>
      <c r="G27" s="102">
        <v>0</v>
      </c>
      <c r="H27" s="103">
        <v>0</v>
      </c>
      <c r="J27" s="95"/>
      <c r="K27" s="104" t="s">
        <v>70</v>
      </c>
      <c r="L27"/>
      <c r="M27"/>
      <c r="N27" s="97"/>
      <c r="O27" s="97"/>
      <c r="P27" s="97"/>
      <c r="Q27" s="97"/>
      <c r="R27" s="97"/>
      <c r="S27" s="97"/>
      <c r="T27" s="97"/>
      <c r="U27" s="97"/>
      <c r="V27" s="105" t="s">
        <v>71</v>
      </c>
      <c r="W27" s="105"/>
      <c r="X27" s="505"/>
    </row>
    <row r="28" spans="1:26" ht="15.75" x14ac:dyDescent="0.25">
      <c r="A28" s="106" t="s">
        <v>72</v>
      </c>
      <c r="B28" s="50" t="s">
        <v>73</v>
      </c>
      <c r="C28" s="107"/>
      <c r="D28" s="108" t="s">
        <v>34</v>
      </c>
      <c r="E28" s="107"/>
      <c r="F28" s="108" t="s">
        <v>34</v>
      </c>
      <c r="G28" s="109"/>
      <c r="H28" s="110" t="s">
        <v>34</v>
      </c>
      <c r="J28" s="95"/>
      <c r="K28" s="111"/>
      <c r="L28"/>
      <c r="M28"/>
      <c r="N28" s="97"/>
      <c r="O28" s="97"/>
      <c r="P28" s="97"/>
      <c r="Q28" s="97"/>
      <c r="R28" s="97"/>
      <c r="S28" s="97"/>
      <c r="T28" s="97"/>
      <c r="U28" s="97"/>
      <c r="V28"/>
      <c r="W28"/>
      <c r="X28"/>
    </row>
    <row r="29" spans="1:26" ht="15.75" x14ac:dyDescent="0.25">
      <c r="A29" s="106" t="s">
        <v>74</v>
      </c>
      <c r="B29" s="50" t="s">
        <v>75</v>
      </c>
      <c r="C29" s="107"/>
      <c r="D29" s="108"/>
      <c r="E29" s="107"/>
      <c r="F29" s="108"/>
      <c r="G29" s="109"/>
      <c r="H29" s="110"/>
      <c r="J29" s="95"/>
      <c r="K29" s="112" t="s">
        <v>76</v>
      </c>
      <c r="L29" s="112"/>
      <c r="M29" s="112"/>
      <c r="N29" s="97"/>
      <c r="O29" s="97"/>
      <c r="P29" s="97"/>
      <c r="Q29" s="97"/>
      <c r="R29" s="97"/>
      <c r="S29" s="97"/>
      <c r="T29" s="97"/>
      <c r="U29" s="97"/>
      <c r="V29" s="112" t="s">
        <v>77</v>
      </c>
      <c r="W29" s="112"/>
      <c r="X29" s="112"/>
    </row>
    <row r="30" spans="1:26" ht="15.75" x14ac:dyDescent="0.25">
      <c r="A30" s="106"/>
      <c r="B30" s="50"/>
      <c r="C30" s="107"/>
      <c r="D30" s="108"/>
      <c r="E30" s="107"/>
      <c r="F30" s="108"/>
      <c r="G30" s="109"/>
      <c r="H30" s="110"/>
      <c r="J30" s="95"/>
      <c r="K30" s="113" t="s">
        <v>78</v>
      </c>
      <c r="L30"/>
      <c r="M30"/>
      <c r="N30" s="97"/>
      <c r="O30" s="97"/>
      <c r="P30" s="97"/>
      <c r="Q30" s="97"/>
      <c r="R30" s="97"/>
      <c r="S30" s="97"/>
      <c r="T30" s="97"/>
      <c r="U30" s="97"/>
      <c r="V30" s="605" t="s">
        <v>79</v>
      </c>
      <c r="W30" s="605"/>
      <c r="X30" s="500"/>
    </row>
    <row r="31" spans="1:26" ht="15.75" x14ac:dyDescent="0.25">
      <c r="A31" s="99" t="s">
        <v>80</v>
      </c>
      <c r="B31" s="100" t="s">
        <v>81</v>
      </c>
      <c r="C31" s="102">
        <v>104023.68000000002</v>
      </c>
      <c r="D31" s="101">
        <v>2.72</v>
      </c>
      <c r="E31" s="102">
        <v>104023.68000000002</v>
      </c>
      <c r="F31" s="101">
        <v>2.72</v>
      </c>
      <c r="G31" s="115">
        <v>0</v>
      </c>
      <c r="H31" s="103">
        <v>0</v>
      </c>
      <c r="J31" s="95"/>
      <c r="K31" s="95"/>
      <c r="L31" s="95"/>
      <c r="M31" s="95"/>
      <c r="N31" s="97"/>
      <c r="O31" s="97"/>
      <c r="P31" s="97"/>
      <c r="Q31" s="97"/>
      <c r="R31" s="97"/>
      <c r="S31" s="97"/>
      <c r="T31" s="116"/>
      <c r="U31" s="97"/>
      <c r="V31"/>
      <c r="W31"/>
      <c r="X31"/>
    </row>
    <row r="32" spans="1:26" ht="15.75" x14ac:dyDescent="0.25">
      <c r="A32" s="106" t="s">
        <v>82</v>
      </c>
      <c r="B32" s="50"/>
      <c r="C32" s="109"/>
      <c r="D32" s="108"/>
      <c r="E32" s="109"/>
      <c r="F32" s="108"/>
      <c r="G32" s="109"/>
      <c r="H32" s="110"/>
      <c r="J32" s="95"/>
      <c r="K32" s="117"/>
      <c r="L32" s="97"/>
      <c r="M32" s="97"/>
      <c r="N32" s="97"/>
      <c r="O32" s="97"/>
      <c r="P32" s="97"/>
      <c r="Q32" s="97"/>
      <c r="R32" s="97"/>
      <c r="S32" s="97"/>
      <c r="T32" s="97"/>
      <c r="U32" s="97"/>
      <c r="V32" s="97"/>
      <c r="W32" s="97"/>
      <c r="X32" s="97"/>
    </row>
    <row r="33" spans="1:24" ht="15.75" x14ac:dyDescent="0.25">
      <c r="A33" s="118" t="s">
        <v>83</v>
      </c>
      <c r="B33" s="119"/>
      <c r="C33" s="120"/>
      <c r="D33" s="121"/>
      <c r="E33" s="109"/>
      <c r="F33" s="121"/>
      <c r="G33" s="120"/>
      <c r="H33" s="122"/>
      <c r="J33" s="123"/>
      <c r="K33" s="124"/>
      <c r="L33" s="125"/>
      <c r="M33" s="125"/>
      <c r="N33" s="96"/>
      <c r="O33" s="96"/>
      <c r="P33" s="96"/>
      <c r="Q33" s="96"/>
      <c r="R33" s="96"/>
      <c r="S33" s="96"/>
      <c r="T33" s="97"/>
      <c r="U33" s="97"/>
      <c r="V33" s="97"/>
      <c r="W33" s="97"/>
      <c r="X33" s="97"/>
    </row>
    <row r="34" spans="1:24" ht="28.5" x14ac:dyDescent="0.25">
      <c r="A34" s="126" t="s">
        <v>84</v>
      </c>
      <c r="B34" s="100"/>
      <c r="C34" s="127">
        <v>251263.08000000002</v>
      </c>
      <c r="D34" s="128">
        <v>6.57</v>
      </c>
      <c r="E34" s="127">
        <v>251263.08000000002</v>
      </c>
      <c r="F34" s="128">
        <v>6.57</v>
      </c>
      <c r="G34" s="129">
        <v>0</v>
      </c>
      <c r="H34" s="130">
        <v>0</v>
      </c>
      <c r="J34" s="95"/>
      <c r="K34" s="124"/>
      <c r="L34" s="97"/>
      <c r="M34" s="97"/>
      <c r="N34" s="97"/>
      <c r="O34" s="97"/>
      <c r="P34" s="97"/>
      <c r="Q34" s="97"/>
      <c r="R34" s="97"/>
      <c r="S34" s="97"/>
      <c r="T34" s="97"/>
      <c r="U34" s="97"/>
      <c r="V34" s="97"/>
      <c r="W34" s="97"/>
      <c r="X34" s="97"/>
    </row>
    <row r="35" spans="1:24" ht="15.75" x14ac:dyDescent="0.25">
      <c r="A35" s="131" t="s">
        <v>85</v>
      </c>
      <c r="B35" s="132" t="s">
        <v>86</v>
      </c>
      <c r="C35" s="133"/>
      <c r="D35" s="134"/>
      <c r="E35" s="133"/>
      <c r="F35" s="134"/>
      <c r="G35" s="135"/>
      <c r="H35" s="136"/>
      <c r="J35" s="95"/>
      <c r="K35" s="95"/>
      <c r="L35" s="95"/>
      <c r="M35" s="95"/>
      <c r="N35" s="96"/>
      <c r="O35" s="96"/>
      <c r="P35" s="96"/>
      <c r="Q35" s="96"/>
      <c r="R35" s="96"/>
      <c r="S35" s="97"/>
      <c r="T35" s="97"/>
      <c r="U35" s="97"/>
      <c r="V35" s="97"/>
      <c r="W35" s="97"/>
      <c r="X35" s="97"/>
    </row>
    <row r="36" spans="1:24" ht="15.75" x14ac:dyDescent="0.25">
      <c r="A36" s="137" t="s">
        <v>87</v>
      </c>
      <c r="B36" s="138"/>
      <c r="C36" s="133"/>
      <c r="D36" s="134"/>
      <c r="E36" s="133"/>
      <c r="F36" s="134"/>
      <c r="G36" s="135"/>
      <c r="H36" s="136"/>
      <c r="J36" s="95"/>
      <c r="K36" s="95"/>
      <c r="L36" s="95"/>
      <c r="M36" s="95"/>
      <c r="N36" s="97"/>
      <c r="O36" s="97"/>
      <c r="P36" s="97"/>
      <c r="Q36" s="97"/>
      <c r="R36" s="97"/>
      <c r="S36" s="97"/>
      <c r="T36" s="97"/>
      <c r="U36" s="97"/>
      <c r="V36" s="97"/>
      <c r="W36" s="97"/>
      <c r="X36" s="97"/>
    </row>
    <row r="37" spans="1:24" ht="15.75" x14ac:dyDescent="0.25">
      <c r="A37" s="131" t="s">
        <v>88</v>
      </c>
      <c r="B37" s="132" t="s">
        <v>89</v>
      </c>
      <c r="C37" s="133"/>
      <c r="D37" s="134"/>
      <c r="E37" s="133"/>
      <c r="F37" s="134"/>
      <c r="G37" s="135"/>
      <c r="H37" s="136"/>
      <c r="J37" s="95"/>
      <c r="K37" s="95"/>
      <c r="L37" s="97"/>
      <c r="M37" s="97"/>
      <c r="N37" s="97"/>
      <c r="O37" s="97"/>
      <c r="P37" s="97"/>
      <c r="Q37" s="97"/>
      <c r="R37" s="97"/>
      <c r="S37" s="97"/>
      <c r="T37" s="97"/>
      <c r="U37" s="97"/>
      <c r="V37" s="97"/>
      <c r="W37" s="97"/>
      <c r="X37" s="97"/>
    </row>
    <row r="38" spans="1:24" ht="15.75" x14ac:dyDescent="0.25">
      <c r="A38" s="137"/>
      <c r="B38" s="138"/>
      <c r="C38" s="133"/>
      <c r="D38" s="134"/>
      <c r="E38" s="133"/>
      <c r="F38" s="134"/>
      <c r="G38" s="135"/>
      <c r="H38" s="136"/>
      <c r="J38" s="95"/>
      <c r="K38" s="95"/>
      <c r="L38" s="97"/>
      <c r="M38" s="97"/>
      <c r="N38" s="95"/>
      <c r="O38" s="95"/>
      <c r="P38" s="95"/>
      <c r="Q38" s="95"/>
      <c r="R38" s="95"/>
      <c r="S38" s="97"/>
      <c r="T38" s="97"/>
      <c r="U38" s="97"/>
      <c r="V38" s="97"/>
      <c r="W38" s="97"/>
      <c r="X38" s="97"/>
    </row>
    <row r="39" spans="1:24" ht="15.75" x14ac:dyDescent="0.25">
      <c r="A39" s="139" t="s">
        <v>90</v>
      </c>
      <c r="B39" s="132"/>
      <c r="C39" s="133"/>
      <c r="D39" s="134"/>
      <c r="E39" s="133"/>
      <c r="F39" s="134"/>
      <c r="G39" s="135"/>
      <c r="H39" s="136"/>
      <c r="J39" s="95"/>
      <c r="K39" s="95"/>
      <c r="L39" s="125"/>
      <c r="M39" s="125"/>
      <c r="N39" s="95"/>
      <c r="O39" s="95"/>
      <c r="P39" s="95"/>
      <c r="Q39" s="95"/>
      <c r="R39" s="95"/>
      <c r="S39" s="97"/>
      <c r="T39" s="97"/>
      <c r="U39" s="97"/>
      <c r="V39" s="97"/>
      <c r="W39" s="97"/>
      <c r="X39" s="97"/>
    </row>
    <row r="40" spans="1:24" ht="15.75" x14ac:dyDescent="0.25">
      <c r="A40" s="140" t="s">
        <v>91</v>
      </c>
      <c r="B40" s="141" t="s">
        <v>89</v>
      </c>
      <c r="C40" s="133"/>
      <c r="D40" s="134"/>
      <c r="E40" s="133"/>
      <c r="F40" s="134"/>
      <c r="G40" s="135"/>
      <c r="H40" s="136"/>
      <c r="J40" s="95"/>
      <c r="K40" s="124"/>
      <c r="L40" s="95"/>
      <c r="M40" s="95"/>
      <c r="N40" s="95"/>
      <c r="O40" s="95"/>
      <c r="P40" s="95"/>
      <c r="Q40" s="95"/>
      <c r="R40" s="95"/>
      <c r="S40" s="97"/>
      <c r="T40" s="97"/>
      <c r="U40" s="97"/>
      <c r="V40" s="97"/>
      <c r="W40" s="97"/>
      <c r="X40" s="97"/>
    </row>
    <row r="41" spans="1:24" ht="15.75" x14ac:dyDescent="0.25">
      <c r="A41" s="139" t="s">
        <v>92</v>
      </c>
      <c r="B41" s="132"/>
      <c r="C41" s="133"/>
      <c r="D41" s="134"/>
      <c r="E41" s="133"/>
      <c r="F41" s="134"/>
      <c r="G41" s="135"/>
      <c r="H41" s="136"/>
      <c r="J41" s="95"/>
      <c r="K41" s="95"/>
      <c r="L41" s="95"/>
      <c r="M41" s="95"/>
      <c r="N41" s="95"/>
      <c r="O41" s="95"/>
      <c r="P41" s="95"/>
      <c r="Q41" s="95"/>
      <c r="R41" s="95"/>
      <c r="S41" s="97"/>
      <c r="T41" s="97"/>
      <c r="U41" s="97"/>
      <c r="V41" s="97"/>
      <c r="W41" s="97"/>
      <c r="X41" s="97"/>
    </row>
    <row r="42" spans="1:24" x14ac:dyDescent="0.25">
      <c r="A42" s="140" t="s">
        <v>93</v>
      </c>
      <c r="B42" s="141" t="s">
        <v>94</v>
      </c>
      <c r="C42" s="133"/>
      <c r="D42" s="134"/>
      <c r="E42" s="133"/>
      <c r="F42" s="134"/>
      <c r="G42" s="135"/>
      <c r="H42" s="136"/>
      <c r="J42" s="56"/>
      <c r="K42" s="56"/>
      <c r="L42" s="56"/>
      <c r="M42" s="56"/>
      <c r="N42" s="56"/>
      <c r="O42" s="56"/>
      <c r="P42" s="56"/>
      <c r="Q42" s="56"/>
      <c r="R42" s="56"/>
      <c r="S42" s="56"/>
      <c r="T42" s="56"/>
      <c r="U42" s="56"/>
      <c r="V42" s="56"/>
      <c r="W42" s="56"/>
      <c r="X42" s="56"/>
    </row>
    <row r="43" spans="1:24" x14ac:dyDescent="0.25">
      <c r="A43" s="140" t="s">
        <v>95</v>
      </c>
      <c r="B43" s="138" t="s">
        <v>94</v>
      </c>
      <c r="C43" s="133"/>
      <c r="D43" s="134"/>
      <c r="E43" s="133"/>
      <c r="F43" s="134"/>
      <c r="G43" s="135"/>
      <c r="H43" s="136"/>
      <c r="J43" s="56"/>
      <c r="K43" s="56"/>
      <c r="L43" s="56"/>
      <c r="M43" s="56"/>
      <c r="N43" s="56"/>
      <c r="O43" s="56"/>
      <c r="P43" s="56"/>
      <c r="Q43" s="56"/>
      <c r="R43" s="56"/>
      <c r="S43" s="56"/>
      <c r="T43" s="56"/>
      <c r="U43" s="56"/>
      <c r="V43" s="56"/>
      <c r="W43" s="56"/>
      <c r="X43" s="56"/>
    </row>
    <row r="44" spans="1:24" x14ac:dyDescent="0.25">
      <c r="A44" s="142" t="s">
        <v>96</v>
      </c>
      <c r="B44" s="141"/>
      <c r="C44" s="133"/>
      <c r="D44" s="134"/>
      <c r="E44" s="133"/>
      <c r="F44" s="134"/>
      <c r="G44" s="135"/>
      <c r="H44" s="136"/>
    </row>
    <row r="45" spans="1:24" x14ac:dyDescent="0.25">
      <c r="A45" s="142" t="s">
        <v>97</v>
      </c>
      <c r="B45" s="141"/>
      <c r="C45" s="133"/>
      <c r="D45" s="134"/>
      <c r="E45" s="133"/>
      <c r="F45" s="134"/>
      <c r="G45" s="135"/>
      <c r="H45" s="136"/>
    </row>
    <row r="46" spans="1:24" x14ac:dyDescent="0.25">
      <c r="A46" s="142" t="s">
        <v>98</v>
      </c>
      <c r="B46" s="141" t="s">
        <v>99</v>
      </c>
      <c r="C46" s="133"/>
      <c r="D46" s="134"/>
      <c r="E46" s="133"/>
      <c r="F46" s="134"/>
      <c r="G46" s="135"/>
      <c r="H46" s="136"/>
    </row>
    <row r="47" spans="1:24" ht="28.5" x14ac:dyDescent="0.25">
      <c r="A47" s="126" t="s">
        <v>100</v>
      </c>
      <c r="B47" s="100"/>
      <c r="C47" s="127">
        <v>298303.19999999995</v>
      </c>
      <c r="D47" s="101">
        <v>7.8</v>
      </c>
      <c r="E47" s="127">
        <v>298303.19999999995</v>
      </c>
      <c r="F47" s="101">
        <v>7.8</v>
      </c>
      <c r="G47" s="115">
        <v>0</v>
      </c>
      <c r="H47" s="103">
        <v>0</v>
      </c>
    </row>
    <row r="48" spans="1:24" x14ac:dyDescent="0.25">
      <c r="A48" s="43" t="s">
        <v>101</v>
      </c>
      <c r="B48" s="100"/>
      <c r="C48" s="143"/>
      <c r="D48" s="144"/>
      <c r="E48" s="143"/>
      <c r="F48" s="144"/>
      <c r="G48" s="145"/>
      <c r="H48" s="146"/>
    </row>
    <row r="49" spans="1:8" x14ac:dyDescent="0.25">
      <c r="A49" s="147" t="s">
        <v>102</v>
      </c>
      <c r="B49" s="119"/>
      <c r="C49" s="119"/>
      <c r="D49" s="148"/>
      <c r="E49" s="119"/>
      <c r="F49" s="148"/>
      <c r="G49" s="149"/>
      <c r="H49" s="150"/>
    </row>
    <row r="50" spans="1:8" x14ac:dyDescent="0.25">
      <c r="A50" s="43" t="s">
        <v>103</v>
      </c>
      <c r="B50" s="100" t="s">
        <v>104</v>
      </c>
      <c r="C50" s="50"/>
      <c r="D50" s="151"/>
      <c r="E50" s="50"/>
      <c r="F50" s="151"/>
      <c r="G50" s="58"/>
      <c r="H50" s="59"/>
    </row>
    <row r="51" spans="1:8" x14ac:dyDescent="0.25">
      <c r="A51" s="152" t="s">
        <v>105</v>
      </c>
      <c r="B51" s="153" t="s">
        <v>106</v>
      </c>
      <c r="C51" s="50"/>
      <c r="D51" s="151"/>
      <c r="E51" s="50"/>
      <c r="F51" s="151"/>
      <c r="G51" s="58"/>
      <c r="H51" s="59"/>
    </row>
    <row r="52" spans="1:8" x14ac:dyDescent="0.25">
      <c r="A52" s="154" t="s">
        <v>107</v>
      </c>
      <c r="B52" s="153" t="s">
        <v>106</v>
      </c>
      <c r="C52" s="50"/>
      <c r="D52" s="151"/>
      <c r="E52" s="50"/>
      <c r="F52" s="151"/>
      <c r="G52" s="58"/>
      <c r="H52" s="59"/>
    </row>
    <row r="53" spans="1:8" x14ac:dyDescent="0.25">
      <c r="A53" s="152" t="s">
        <v>108</v>
      </c>
      <c r="B53" s="153" t="s">
        <v>106</v>
      </c>
      <c r="C53" s="50"/>
      <c r="D53" s="151"/>
      <c r="E53" s="50"/>
      <c r="F53" s="151"/>
      <c r="G53" s="58"/>
      <c r="H53" s="59"/>
    </row>
    <row r="54" spans="1:8" x14ac:dyDescent="0.25">
      <c r="A54" s="152" t="s">
        <v>109</v>
      </c>
      <c r="B54" s="153" t="s">
        <v>110</v>
      </c>
      <c r="C54" s="50"/>
      <c r="D54" s="151"/>
      <c r="E54" s="50"/>
      <c r="F54" s="151"/>
      <c r="G54" s="58"/>
      <c r="H54" s="59"/>
    </row>
    <row r="55" spans="1:8" x14ac:dyDescent="0.25">
      <c r="A55" s="152" t="s">
        <v>111</v>
      </c>
      <c r="B55" s="153" t="s">
        <v>104</v>
      </c>
      <c r="C55" s="50"/>
      <c r="D55" s="151"/>
      <c r="E55" s="50"/>
      <c r="F55" s="151"/>
      <c r="G55" s="58"/>
      <c r="H55" s="59"/>
    </row>
    <row r="56" spans="1:8" x14ac:dyDescent="0.25">
      <c r="A56" s="155" t="s">
        <v>112</v>
      </c>
      <c r="B56" s="100"/>
      <c r="C56" s="50"/>
      <c r="D56" s="151"/>
      <c r="E56" s="50"/>
      <c r="F56" s="151"/>
      <c r="G56" s="58"/>
      <c r="H56" s="59"/>
    </row>
    <row r="57" spans="1:8" x14ac:dyDescent="0.25">
      <c r="A57" s="147" t="s">
        <v>113</v>
      </c>
      <c r="B57" s="119" t="s">
        <v>104</v>
      </c>
      <c r="C57" s="50"/>
      <c r="D57" s="151"/>
      <c r="E57" s="50"/>
      <c r="F57" s="151"/>
      <c r="G57" s="58"/>
      <c r="H57" s="59"/>
    </row>
    <row r="58" spans="1:8" x14ac:dyDescent="0.25">
      <c r="A58" s="43" t="s">
        <v>114</v>
      </c>
      <c r="B58" s="100"/>
      <c r="C58" s="143"/>
      <c r="D58" s="144"/>
      <c r="E58" s="143"/>
      <c r="F58" s="144"/>
      <c r="G58" s="145"/>
      <c r="H58" s="146"/>
    </row>
    <row r="59" spans="1:8" x14ac:dyDescent="0.25">
      <c r="A59" s="147" t="s">
        <v>115</v>
      </c>
      <c r="B59" s="119"/>
      <c r="C59" s="119"/>
      <c r="D59" s="148"/>
      <c r="E59" s="119"/>
      <c r="F59" s="148"/>
      <c r="G59" s="149"/>
      <c r="H59" s="150"/>
    </row>
    <row r="60" spans="1:8" x14ac:dyDescent="0.25">
      <c r="A60" s="43" t="s">
        <v>116</v>
      </c>
      <c r="B60" s="100"/>
      <c r="C60" s="50"/>
      <c r="D60" s="151"/>
      <c r="E60" s="50"/>
      <c r="F60" s="151"/>
      <c r="G60" s="58"/>
      <c r="H60" s="59"/>
    </row>
    <row r="61" spans="1:8" x14ac:dyDescent="0.25">
      <c r="A61" s="147" t="s">
        <v>117</v>
      </c>
      <c r="B61" s="119" t="s">
        <v>104</v>
      </c>
      <c r="C61" s="50"/>
      <c r="D61" s="151"/>
      <c r="E61" s="50"/>
      <c r="F61" s="151"/>
      <c r="G61" s="58"/>
      <c r="H61" s="59"/>
    </row>
    <row r="62" spans="1:8" x14ac:dyDescent="0.25">
      <c r="A62" s="152" t="s">
        <v>118</v>
      </c>
      <c r="B62" s="153" t="s">
        <v>104</v>
      </c>
      <c r="C62" s="50"/>
      <c r="D62" s="151"/>
      <c r="E62" s="50"/>
      <c r="F62" s="151"/>
      <c r="G62" s="58"/>
      <c r="H62" s="59"/>
    </row>
    <row r="63" spans="1:8" x14ac:dyDescent="0.25">
      <c r="A63" s="152" t="s">
        <v>119</v>
      </c>
      <c r="B63" s="153" t="s">
        <v>120</v>
      </c>
      <c r="C63" s="50"/>
      <c r="D63" s="151"/>
      <c r="E63" s="50"/>
      <c r="F63" s="151"/>
      <c r="G63" s="58"/>
      <c r="H63" s="59"/>
    </row>
    <row r="64" spans="1:8" x14ac:dyDescent="0.25">
      <c r="A64" s="156" t="s">
        <v>121</v>
      </c>
      <c r="B64" s="153" t="s">
        <v>120</v>
      </c>
      <c r="C64" s="50"/>
      <c r="D64" s="151"/>
      <c r="E64" s="50"/>
      <c r="F64" s="151"/>
      <c r="G64" s="58"/>
      <c r="H64" s="59"/>
    </row>
    <row r="65" spans="1:8" x14ac:dyDescent="0.25">
      <c r="A65" s="157" t="s">
        <v>122</v>
      </c>
      <c r="B65" s="153" t="s">
        <v>123</v>
      </c>
      <c r="C65" s="50"/>
      <c r="D65" s="151"/>
      <c r="E65" s="50"/>
      <c r="F65" s="151"/>
      <c r="G65" s="58"/>
      <c r="H65" s="59"/>
    </row>
    <row r="66" spans="1:8" x14ac:dyDescent="0.25">
      <c r="A66" s="152" t="s">
        <v>109</v>
      </c>
      <c r="B66" s="153" t="s">
        <v>124</v>
      </c>
      <c r="C66" s="50"/>
      <c r="D66" s="151"/>
      <c r="E66" s="50"/>
      <c r="F66" s="151"/>
      <c r="G66" s="58"/>
      <c r="H66" s="59"/>
    </row>
    <row r="67" spans="1:8" x14ac:dyDescent="0.25">
      <c r="A67" s="152" t="s">
        <v>111</v>
      </c>
      <c r="B67" s="153" t="s">
        <v>104</v>
      </c>
      <c r="C67" s="50"/>
      <c r="D67" s="151"/>
      <c r="E67" s="50"/>
      <c r="F67" s="151"/>
      <c r="G67" s="58"/>
      <c r="H67" s="59"/>
    </row>
    <row r="68" spans="1:8" x14ac:dyDescent="0.25">
      <c r="A68" s="152" t="s">
        <v>125</v>
      </c>
      <c r="B68" s="153" t="s">
        <v>126</v>
      </c>
      <c r="C68" s="50"/>
      <c r="D68" s="151"/>
      <c r="E68" s="50"/>
      <c r="F68" s="151"/>
      <c r="G68" s="58"/>
      <c r="H68" s="59"/>
    </row>
    <row r="69" spans="1:8" x14ac:dyDescent="0.25">
      <c r="A69" s="156" t="s">
        <v>127</v>
      </c>
      <c r="B69" s="50" t="s">
        <v>104</v>
      </c>
      <c r="C69" s="50"/>
      <c r="D69" s="151"/>
      <c r="E69" s="50"/>
      <c r="F69" s="151"/>
      <c r="G69" s="58"/>
      <c r="H69" s="59"/>
    </row>
    <row r="70" spans="1:8" x14ac:dyDescent="0.25">
      <c r="A70" s="99" t="s">
        <v>128</v>
      </c>
      <c r="B70" s="100" t="s">
        <v>129</v>
      </c>
      <c r="C70" s="102">
        <v>9561</v>
      </c>
      <c r="D70" s="103">
        <v>0.25</v>
      </c>
      <c r="E70" s="102">
        <v>7677.26</v>
      </c>
      <c r="F70" s="419">
        <v>0.20074416901997702</v>
      </c>
      <c r="G70" s="115">
        <v>1883.7399999999998</v>
      </c>
      <c r="H70" s="103">
        <v>4.925583098002298E-2</v>
      </c>
    </row>
    <row r="71" spans="1:8" x14ac:dyDescent="0.25">
      <c r="A71" s="118" t="s">
        <v>130</v>
      </c>
      <c r="B71" s="119" t="s">
        <v>131</v>
      </c>
      <c r="C71" s="71"/>
      <c r="D71" s="110"/>
      <c r="E71" s="71"/>
      <c r="F71" s="110"/>
      <c r="G71" s="109"/>
      <c r="H71" s="110"/>
    </row>
    <row r="72" spans="1:8" x14ac:dyDescent="0.25">
      <c r="A72" s="99" t="s">
        <v>132</v>
      </c>
      <c r="B72" s="100"/>
      <c r="C72" s="102">
        <v>977516.6399999999</v>
      </c>
      <c r="D72" s="103">
        <v>25.560000000000002</v>
      </c>
      <c r="E72" s="102">
        <v>975632.90000000014</v>
      </c>
      <c r="F72" s="103">
        <v>25.510744169019979</v>
      </c>
      <c r="G72" s="158">
        <v>1883.7399999997579</v>
      </c>
      <c r="H72" s="103">
        <v>4.925583098002298E-2</v>
      </c>
    </row>
    <row r="73" spans="1:8" x14ac:dyDescent="0.25">
      <c r="A73" s="118" t="s">
        <v>133</v>
      </c>
      <c r="B73" s="119"/>
      <c r="C73" s="120"/>
      <c r="D73" s="122"/>
      <c r="E73" s="120"/>
      <c r="F73" s="122"/>
      <c r="G73" s="120"/>
      <c r="H73" s="122"/>
    </row>
    <row r="74" spans="1:8" x14ac:dyDescent="0.25">
      <c r="A74" s="99" t="s">
        <v>134</v>
      </c>
      <c r="B74" s="100"/>
      <c r="C74" s="102">
        <v>146474.52000000002</v>
      </c>
      <c r="D74" s="101">
        <v>3.83</v>
      </c>
      <c r="E74" s="71">
        <v>146474.52000000002</v>
      </c>
      <c r="F74" s="101">
        <v>3.83</v>
      </c>
      <c r="G74" s="159">
        <v>0</v>
      </c>
      <c r="H74" s="103">
        <v>0</v>
      </c>
    </row>
    <row r="75" spans="1:8" x14ac:dyDescent="0.25">
      <c r="A75" s="106" t="s">
        <v>135</v>
      </c>
      <c r="B75" s="50"/>
      <c r="C75" s="109"/>
      <c r="D75" s="151"/>
      <c r="E75" s="109"/>
      <c r="F75" s="151"/>
      <c r="G75" s="109"/>
      <c r="H75" s="59"/>
    </row>
    <row r="76" spans="1:8" x14ac:dyDescent="0.25">
      <c r="A76" s="118"/>
      <c r="B76" s="119"/>
      <c r="C76" s="120"/>
      <c r="D76" s="160"/>
      <c r="E76" s="109"/>
      <c r="F76" s="160"/>
      <c r="G76" s="120"/>
      <c r="H76" s="161"/>
    </row>
    <row r="77" spans="1:8" x14ac:dyDescent="0.25">
      <c r="A77" s="99" t="s">
        <v>136</v>
      </c>
      <c r="B77" s="43"/>
      <c r="C77" s="102">
        <v>1123991.1599999999</v>
      </c>
      <c r="D77" s="101">
        <v>29.39</v>
      </c>
      <c r="E77" s="102">
        <v>1122107.4200000002</v>
      </c>
      <c r="F77" s="101">
        <v>29.340744169019978</v>
      </c>
      <c r="G77" s="158">
        <v>1883.7399999997579</v>
      </c>
      <c r="H77" s="103">
        <v>0</v>
      </c>
    </row>
    <row r="78" spans="1:8" ht="15.75" thickBot="1" x14ac:dyDescent="0.3">
      <c r="A78" s="162" t="s">
        <v>137</v>
      </c>
      <c r="B78" s="63"/>
      <c r="C78" s="162"/>
      <c r="D78" s="163"/>
      <c r="E78" s="162"/>
      <c r="F78" s="163"/>
      <c r="G78" s="164"/>
      <c r="H78" s="65"/>
    </row>
    <row r="79" spans="1:8" ht="15.75" thickBot="1" x14ac:dyDescent="0.3">
      <c r="A79" s="165" t="s">
        <v>138</v>
      </c>
      <c r="B79" s="29"/>
      <c r="C79" s="165"/>
      <c r="D79" s="60"/>
      <c r="E79" s="165"/>
      <c r="F79" s="60"/>
      <c r="G79" s="165"/>
      <c r="H79" s="60"/>
    </row>
    <row r="80" spans="1:8" x14ac:dyDescent="0.25">
      <c r="A80" s="166"/>
      <c r="B80" s="167"/>
      <c r="C80" s="48" t="s">
        <v>139</v>
      </c>
      <c r="D80" s="168" t="s">
        <v>140</v>
      </c>
      <c r="E80" s="48" t="s">
        <v>139</v>
      </c>
      <c r="F80" s="168" t="s">
        <v>140</v>
      </c>
      <c r="G80" s="51" t="s">
        <v>139</v>
      </c>
      <c r="H80" s="52" t="s">
        <v>140</v>
      </c>
    </row>
    <row r="81" spans="1:8" x14ac:dyDescent="0.25">
      <c r="A81" s="50" t="s">
        <v>48</v>
      </c>
      <c r="B81" s="169" t="s">
        <v>49</v>
      </c>
      <c r="C81" s="50" t="s">
        <v>141</v>
      </c>
      <c r="D81" s="151" t="s">
        <v>142</v>
      </c>
      <c r="E81" s="50" t="s">
        <v>141</v>
      </c>
      <c r="F81" s="151" t="s">
        <v>142</v>
      </c>
      <c r="G81" s="58" t="s">
        <v>141</v>
      </c>
      <c r="H81" s="59" t="s">
        <v>142</v>
      </c>
    </row>
    <row r="82" spans="1:8" x14ac:dyDescent="0.25">
      <c r="A82" s="50" t="s">
        <v>53</v>
      </c>
      <c r="B82" s="169" t="s">
        <v>54</v>
      </c>
      <c r="C82" s="50" t="s">
        <v>143</v>
      </c>
      <c r="D82" s="170" t="s">
        <v>144</v>
      </c>
      <c r="E82" s="50" t="s">
        <v>143</v>
      </c>
      <c r="F82" s="170" t="s">
        <v>144</v>
      </c>
      <c r="G82" s="58" t="s">
        <v>145</v>
      </c>
      <c r="H82" s="171" t="s">
        <v>144</v>
      </c>
    </row>
    <row r="83" spans="1:8" x14ac:dyDescent="0.25">
      <c r="A83" s="62"/>
      <c r="B83" s="172"/>
      <c r="C83" s="62" t="s">
        <v>34</v>
      </c>
      <c r="D83" s="151" t="s">
        <v>58</v>
      </c>
      <c r="E83" s="62" t="s">
        <v>34</v>
      </c>
      <c r="F83" s="151" t="s">
        <v>58</v>
      </c>
      <c r="G83" s="10" t="s">
        <v>34</v>
      </c>
      <c r="H83" s="59" t="s">
        <v>58</v>
      </c>
    </row>
    <row r="84" spans="1:8" ht="15.75" thickBot="1" x14ac:dyDescent="0.3">
      <c r="A84" s="63"/>
      <c r="B84" s="173"/>
      <c r="C84" s="174" t="s">
        <v>40</v>
      </c>
      <c r="D84" s="163" t="s">
        <v>40</v>
      </c>
      <c r="E84" s="174" t="s">
        <v>40</v>
      </c>
      <c r="F84" s="163" t="s">
        <v>40</v>
      </c>
      <c r="G84" s="64" t="s">
        <v>40</v>
      </c>
      <c r="H84" s="65" t="s">
        <v>40</v>
      </c>
    </row>
    <row r="85" spans="1:8" x14ac:dyDescent="0.25">
      <c r="A85" s="175" t="s">
        <v>146</v>
      </c>
      <c r="C85" s="159"/>
      <c r="D85" s="134"/>
      <c r="E85" s="159"/>
      <c r="F85" s="134"/>
      <c r="G85" s="159"/>
      <c r="H85" s="136"/>
    </row>
    <row r="86" spans="1:8" x14ac:dyDescent="0.25">
      <c r="A86" s="175" t="s">
        <v>147</v>
      </c>
      <c r="B86" s="50" t="s">
        <v>148</v>
      </c>
      <c r="C86" s="176">
        <v>84136.8</v>
      </c>
      <c r="D86" s="177">
        <v>2.2000000000000002</v>
      </c>
      <c r="E86" s="176">
        <v>238513.56999999998</v>
      </c>
      <c r="F86" s="177">
        <v>6.2366271833490217</v>
      </c>
      <c r="G86" s="159">
        <v>-154376.76999999996</v>
      </c>
      <c r="H86" s="178">
        <v>-4.0366271833490215</v>
      </c>
    </row>
    <row r="87" spans="1:8" ht="15.75" thickBot="1" x14ac:dyDescent="0.3">
      <c r="A87" s="179"/>
      <c r="B87" s="174"/>
      <c r="C87" s="159"/>
      <c r="D87" s="108"/>
      <c r="E87" s="159"/>
      <c r="F87" s="108"/>
      <c r="G87" s="159"/>
      <c r="H87" s="110"/>
    </row>
    <row r="88" spans="1:8" x14ac:dyDescent="0.25">
      <c r="B88" s="50"/>
      <c r="C88" s="180"/>
      <c r="D88" s="181"/>
      <c r="E88" s="180"/>
      <c r="F88" s="182"/>
      <c r="G88" s="183"/>
      <c r="H88" s="184"/>
    </row>
    <row r="89" spans="1:8" x14ac:dyDescent="0.25">
      <c r="A89" s="175" t="s">
        <v>149</v>
      </c>
      <c r="B89" s="50" t="s">
        <v>148</v>
      </c>
      <c r="C89" s="185">
        <v>47805</v>
      </c>
      <c r="D89" s="186">
        <v>1.25</v>
      </c>
      <c r="E89" s="187">
        <v>65732.569999999992</v>
      </c>
      <c r="F89" s="420">
        <v>1.7187681727852733</v>
      </c>
      <c r="G89" s="188">
        <v>-17927.569999999992</v>
      </c>
      <c r="H89" s="177">
        <v>-0.46876817278527327</v>
      </c>
    </row>
    <row r="90" spans="1:8" ht="15.75" thickBot="1" x14ac:dyDescent="0.3">
      <c r="A90" s="179"/>
      <c r="B90" s="174"/>
      <c r="C90" s="189"/>
      <c r="D90" s="190"/>
      <c r="E90" s="189"/>
      <c r="F90" s="191"/>
      <c r="G90" s="192"/>
      <c r="H90" s="191"/>
    </row>
    <row r="91" spans="1:8" x14ac:dyDescent="0.25">
      <c r="A91" s="99" t="s">
        <v>150</v>
      </c>
      <c r="B91" s="43"/>
      <c r="C91" s="71">
        <v>131941.79999999999</v>
      </c>
      <c r="D91" s="177">
        <v>3.45</v>
      </c>
      <c r="E91" s="71">
        <v>304246.13999999996</v>
      </c>
      <c r="F91" s="177">
        <v>7.9553953561342947</v>
      </c>
      <c r="G91" s="193">
        <v>-172304.33999999997</v>
      </c>
      <c r="H91" s="178">
        <v>-4.5053953561342945</v>
      </c>
    </row>
    <row r="92" spans="1:8" ht="15.75" thickBot="1" x14ac:dyDescent="0.3">
      <c r="A92" s="162" t="s">
        <v>151</v>
      </c>
      <c r="B92" s="63"/>
      <c r="C92" s="162"/>
      <c r="D92" s="163"/>
      <c r="E92" s="162"/>
      <c r="F92" s="163"/>
      <c r="G92" s="164"/>
      <c r="H92" s="65"/>
    </row>
    <row r="93" spans="1:8" x14ac:dyDescent="0.25">
      <c r="A93" s="165"/>
      <c r="B93" s="29"/>
      <c r="C93" s="194">
        <v>1255932.96</v>
      </c>
      <c r="D93" s="165"/>
      <c r="E93" s="421">
        <v>1426353.56</v>
      </c>
      <c r="G93" s="422">
        <v>-170420.60000000021</v>
      </c>
    </row>
    <row r="94" spans="1:8" x14ac:dyDescent="0.25">
      <c r="E94" s="57"/>
    </row>
    <row r="96" spans="1:8" ht="15.75" x14ac:dyDescent="0.25">
      <c r="A96" s="95" t="s">
        <v>66</v>
      </c>
      <c r="B96"/>
      <c r="C96" s="98" t="s">
        <v>67</v>
      </c>
      <c r="D96" s="98"/>
      <c r="E96" s="98"/>
      <c r="F96" s="98"/>
    </row>
    <row r="97" spans="1:6" ht="15.75" x14ac:dyDescent="0.25">
      <c r="A97" s="104"/>
      <c r="B97"/>
      <c r="C97" s="105" t="s">
        <v>71</v>
      </c>
      <c r="D97" s="105"/>
      <c r="E97" s="105"/>
      <c r="F97" s="105"/>
    </row>
    <row r="98" spans="1:6" ht="15.75" x14ac:dyDescent="0.25">
      <c r="A98" s="111"/>
      <c r="B98"/>
      <c r="C98"/>
      <c r="D98"/>
      <c r="E98"/>
      <c r="F98"/>
    </row>
    <row r="99" spans="1:6" ht="15.75" x14ac:dyDescent="0.25">
      <c r="A99" s="608" t="s">
        <v>76</v>
      </c>
      <c r="B99" s="608"/>
      <c r="C99" s="112" t="s">
        <v>77</v>
      </c>
      <c r="D99" s="112"/>
      <c r="E99"/>
      <c r="F99"/>
    </row>
    <row r="100" spans="1:6" ht="15.75" x14ac:dyDescent="0.25">
      <c r="A100" s="113" t="s">
        <v>78</v>
      </c>
      <c r="B100"/>
      <c r="C100" s="605" t="s">
        <v>79</v>
      </c>
      <c r="D100" s="605"/>
      <c r="E100" s="605"/>
      <c r="F100" s="605"/>
    </row>
    <row r="101" spans="1:6" x14ac:dyDescent="0.25">
      <c r="C101"/>
      <c r="D101"/>
      <c r="E101"/>
      <c r="F101"/>
    </row>
  </sheetData>
  <mergeCells count="7">
    <mergeCell ref="A99:B99"/>
    <mergeCell ref="T11:Y11"/>
    <mergeCell ref="C100:F100"/>
    <mergeCell ref="C17:D17"/>
    <mergeCell ref="E17:F17"/>
    <mergeCell ref="G17:H17"/>
    <mergeCell ref="V30:W30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101"/>
  <sheetViews>
    <sheetView topLeftCell="A78" workbookViewId="0">
      <selection activeCell="Z18" sqref="Z18:Z23"/>
    </sheetView>
  </sheetViews>
  <sheetFormatPr defaultRowHeight="15" x14ac:dyDescent="0.25"/>
  <cols>
    <col min="1" max="1" width="46.5703125" style="2" customWidth="1"/>
    <col min="2" max="2" width="43.42578125" style="2" customWidth="1"/>
    <col min="3" max="4" width="14.28515625" style="2" customWidth="1"/>
    <col min="5" max="5" width="16.28515625" style="2" customWidth="1"/>
    <col min="6" max="6" width="12.85546875" style="2" customWidth="1"/>
    <col min="7" max="7" width="11.7109375" style="2" customWidth="1"/>
    <col min="8" max="8" width="14.7109375" style="2" customWidth="1"/>
    <col min="9" max="9" width="9.140625" style="2"/>
    <col min="10" max="10" width="8.85546875" style="2" customWidth="1"/>
    <col min="11" max="11" width="39.28515625" style="2" customWidth="1"/>
    <col min="12" max="13" width="18.85546875" style="2" customWidth="1"/>
    <col min="14" max="14" width="15.7109375" style="2" customWidth="1"/>
    <col min="15" max="15" width="15.42578125" style="2" customWidth="1"/>
    <col min="16" max="16" width="15.85546875" style="2" customWidth="1"/>
    <col min="17" max="17" width="13.85546875" style="2" customWidth="1"/>
    <col min="18" max="18" width="13" style="2" customWidth="1"/>
    <col min="19" max="19" width="13.42578125" style="2" customWidth="1"/>
    <col min="20" max="20" width="12.5703125" style="2" customWidth="1"/>
    <col min="21" max="21" width="11.42578125" style="2" customWidth="1"/>
    <col min="22" max="22" width="11.140625" style="2" customWidth="1"/>
    <col min="23" max="24" width="11.7109375" style="2" customWidth="1"/>
    <col min="25" max="25" width="9.5703125" style="2" bestFit="1" customWidth="1"/>
    <col min="26" max="26" width="10.42578125" style="2" bestFit="1" customWidth="1"/>
    <col min="27" max="16384" width="9.140625" style="2"/>
  </cols>
  <sheetData>
    <row r="1" spans="1:25" x14ac:dyDescent="0.25">
      <c r="A1" s="1" t="s">
        <v>0</v>
      </c>
      <c r="B1"/>
      <c r="C1"/>
      <c r="D1"/>
      <c r="E1"/>
    </row>
    <row r="2" spans="1:25" x14ac:dyDescent="0.25">
      <c r="A2" s="2" t="s">
        <v>1</v>
      </c>
      <c r="B2"/>
      <c r="C2"/>
      <c r="D2"/>
      <c r="E2"/>
    </row>
    <row r="3" spans="1:25" x14ac:dyDescent="0.25">
      <c r="A3" s="2" t="s">
        <v>2</v>
      </c>
      <c r="B3"/>
      <c r="C3"/>
      <c r="D3"/>
      <c r="E3"/>
    </row>
    <row r="4" spans="1:25" ht="15" customHeight="1" x14ac:dyDescent="0.25">
      <c r="A4" s="636" t="s">
        <v>3</v>
      </c>
      <c r="B4" s="636" t="s">
        <v>4</v>
      </c>
      <c r="C4" s="636"/>
      <c r="D4" s="636"/>
      <c r="E4" s="636"/>
      <c r="F4" s="637"/>
      <c r="G4" s="637"/>
      <c r="H4" s="637"/>
      <c r="K4" s="636" t="s">
        <v>5</v>
      </c>
      <c r="L4" s="636"/>
      <c r="M4" s="636"/>
      <c r="N4" s="636"/>
      <c r="O4" s="636"/>
      <c r="P4" s="636"/>
      <c r="Q4" s="636"/>
      <c r="R4" s="636"/>
      <c r="S4" s="636"/>
      <c r="T4" s="636"/>
      <c r="U4" s="636"/>
      <c r="V4" s="636"/>
      <c r="W4" s="636"/>
      <c r="X4" s="636"/>
      <c r="Y4" s="636"/>
    </row>
    <row r="5" spans="1:25" ht="15" customHeight="1" x14ac:dyDescent="0.25">
      <c r="A5" s="636" t="s">
        <v>6</v>
      </c>
      <c r="B5" s="636"/>
      <c r="C5" s="636"/>
      <c r="D5" s="636"/>
      <c r="E5" s="636"/>
      <c r="F5" s="637"/>
      <c r="G5" s="637"/>
      <c r="H5" s="637"/>
      <c r="K5" s="636" t="s">
        <v>6</v>
      </c>
      <c r="L5" s="636"/>
      <c r="M5" s="636"/>
      <c r="N5" s="636"/>
      <c r="O5" s="636"/>
      <c r="P5" s="636"/>
      <c r="Q5" s="636"/>
      <c r="R5" s="636"/>
      <c r="S5" s="636"/>
      <c r="T5" s="636"/>
      <c r="U5" s="636"/>
      <c r="V5" s="636"/>
      <c r="W5" s="636"/>
      <c r="X5" s="636"/>
      <c r="Y5" s="636"/>
    </row>
    <row r="6" spans="1:25" ht="15" customHeight="1" x14ac:dyDescent="0.3">
      <c r="A6" s="636" t="s">
        <v>7</v>
      </c>
      <c r="B6" s="636"/>
      <c r="C6" s="636"/>
      <c r="D6" s="636"/>
      <c r="E6" s="636"/>
      <c r="F6" s="637"/>
      <c r="G6" s="637"/>
      <c r="H6" s="637"/>
      <c r="J6" s="3" t="s">
        <v>7</v>
      </c>
      <c r="K6" s="636" t="s">
        <v>7</v>
      </c>
      <c r="L6" s="636"/>
      <c r="M6" s="636"/>
      <c r="N6" s="636"/>
      <c r="O6" s="636"/>
      <c r="P6" s="636"/>
      <c r="Q6" s="636"/>
      <c r="R6" s="636"/>
      <c r="S6" s="636"/>
      <c r="T6" s="636"/>
      <c r="U6" s="636"/>
      <c r="V6" s="636"/>
      <c r="W6" s="636"/>
      <c r="X6" s="636"/>
      <c r="Y6" s="636"/>
    </row>
    <row r="7" spans="1:25" ht="15" customHeight="1" x14ac:dyDescent="0.3">
      <c r="A7" s="636" t="s">
        <v>152</v>
      </c>
      <c r="B7" s="636"/>
      <c r="C7" s="636"/>
      <c r="D7" s="636"/>
      <c r="E7" s="636"/>
      <c r="F7" s="637"/>
      <c r="G7" s="637"/>
      <c r="H7" s="637"/>
      <c r="J7" s="3" t="s">
        <v>8</v>
      </c>
      <c r="K7" s="636" t="s">
        <v>152</v>
      </c>
      <c r="L7" s="636"/>
      <c r="M7" s="636"/>
      <c r="N7" s="636"/>
      <c r="O7" s="636"/>
      <c r="P7" s="636"/>
      <c r="Q7" s="636"/>
      <c r="R7" s="636"/>
      <c r="S7" s="636"/>
      <c r="T7" s="636"/>
      <c r="U7" s="636"/>
      <c r="V7" s="636"/>
      <c r="W7" s="636"/>
      <c r="X7" s="636"/>
      <c r="Y7" s="636"/>
    </row>
    <row r="8" spans="1:25" ht="15" customHeight="1" x14ac:dyDescent="0.3">
      <c r="A8" s="638" t="s">
        <v>10</v>
      </c>
      <c r="B8" s="638"/>
      <c r="C8" s="638"/>
      <c r="D8" s="638"/>
      <c r="E8" s="638"/>
      <c r="F8" s="637"/>
      <c r="G8" s="637"/>
      <c r="H8" s="637"/>
      <c r="J8" s="3"/>
      <c r="K8" s="638" t="s">
        <v>10</v>
      </c>
      <c r="L8" s="638"/>
      <c r="M8" s="638"/>
      <c r="N8" s="638"/>
      <c r="O8" s="638"/>
      <c r="P8" s="638"/>
      <c r="Q8" s="638"/>
      <c r="R8" s="638"/>
      <c r="S8" s="638"/>
      <c r="T8" s="638"/>
      <c r="U8" s="638"/>
      <c r="V8" s="638"/>
      <c r="W8" s="638"/>
      <c r="X8" s="638"/>
      <c r="Y8" s="638"/>
    </row>
    <row r="9" spans="1:25" ht="15" customHeight="1" thickBot="1" x14ac:dyDescent="0.3">
      <c r="A9" s="639" t="s">
        <v>153</v>
      </c>
      <c r="B9" s="639"/>
      <c r="C9" s="639"/>
      <c r="D9" s="639"/>
      <c r="E9" s="639"/>
      <c r="F9" s="637"/>
      <c r="G9" s="637"/>
      <c r="H9" s="637"/>
      <c r="J9" s="4"/>
      <c r="K9" s="639" t="s">
        <v>153</v>
      </c>
      <c r="L9" s="639"/>
      <c r="M9" s="639"/>
      <c r="N9" s="639"/>
      <c r="O9" s="639"/>
      <c r="P9" s="639"/>
      <c r="Q9" s="639"/>
      <c r="R9" s="639"/>
      <c r="S9" s="639"/>
      <c r="T9" s="639"/>
      <c r="U9" s="639"/>
      <c r="V9" s="639"/>
      <c r="W9" s="639"/>
      <c r="X9" s="639"/>
      <c r="Y9" s="639"/>
    </row>
    <row r="10" spans="1:25" ht="15.75" thickBot="1" x14ac:dyDescent="0.3">
      <c r="A10" s="5" t="s">
        <v>12</v>
      </c>
      <c r="B10" s="6"/>
      <c r="C10" s="7"/>
      <c r="D10" s="7"/>
      <c r="E10" s="8"/>
      <c r="K10" s="642"/>
      <c r="L10" s="642"/>
      <c r="M10" s="642"/>
      <c r="N10" s="642"/>
      <c r="O10" s="642"/>
      <c r="P10" s="642"/>
      <c r="Q10" s="642"/>
      <c r="R10" s="642"/>
      <c r="S10" s="642"/>
      <c r="T10" s="642"/>
      <c r="U10" s="642"/>
      <c r="V10" s="642"/>
      <c r="W10" s="642"/>
      <c r="X10" s="642"/>
      <c r="Y10" s="637"/>
    </row>
    <row r="11" spans="1:25" ht="16.5" thickBot="1" x14ac:dyDescent="0.3">
      <c r="A11" s="10" t="s">
        <v>13</v>
      </c>
      <c r="B11" s="11"/>
      <c r="C11" s="12"/>
      <c r="D11" s="12"/>
      <c r="E11" s="13"/>
      <c r="J11" s="14"/>
      <c r="K11" s="15"/>
      <c r="L11" s="503" t="s">
        <v>14</v>
      </c>
      <c r="M11" s="501" t="s">
        <v>15</v>
      </c>
      <c r="N11" s="501" t="s">
        <v>16</v>
      </c>
      <c r="O11" s="16" t="s">
        <v>16</v>
      </c>
      <c r="P11" s="502" t="s">
        <v>255</v>
      </c>
      <c r="Q11" s="16" t="s">
        <v>18</v>
      </c>
      <c r="R11" s="502" t="s">
        <v>19</v>
      </c>
      <c r="S11" s="16" t="s">
        <v>20</v>
      </c>
      <c r="T11" s="609" t="s">
        <v>21</v>
      </c>
      <c r="U11" s="609"/>
      <c r="V11" s="609"/>
      <c r="W11" s="609"/>
      <c r="X11" s="609"/>
      <c r="Y11" s="610"/>
    </row>
    <row r="12" spans="1:25" ht="14.25" customHeight="1" x14ac:dyDescent="0.25">
      <c r="A12" s="18" t="s">
        <v>22</v>
      </c>
      <c r="B12" s="19" t="s">
        <v>23</v>
      </c>
      <c r="C12" s="20"/>
      <c r="D12" s="20"/>
      <c r="E12" s="21"/>
      <c r="J12" s="24"/>
      <c r="K12" s="25"/>
      <c r="L12" s="579" t="s">
        <v>24</v>
      </c>
      <c r="M12" s="576" t="s">
        <v>25</v>
      </c>
      <c r="N12" s="576" t="s">
        <v>26</v>
      </c>
      <c r="O12" s="198" t="s">
        <v>26</v>
      </c>
      <c r="P12" s="49" t="s">
        <v>27</v>
      </c>
      <c r="Q12" s="198" t="s">
        <v>26</v>
      </c>
      <c r="R12" s="49" t="s">
        <v>26</v>
      </c>
      <c r="S12" s="198" t="s">
        <v>25</v>
      </c>
      <c r="T12" s="503" t="s">
        <v>28</v>
      </c>
      <c r="U12" s="16" t="s">
        <v>29</v>
      </c>
      <c r="V12" s="16" t="s">
        <v>30</v>
      </c>
      <c r="W12" s="16" t="s">
        <v>31</v>
      </c>
      <c r="X12" s="340" t="s">
        <v>247</v>
      </c>
      <c r="Y12" s="22" t="s">
        <v>32</v>
      </c>
    </row>
    <row r="13" spans="1:25" ht="16.5" thickBot="1" x14ac:dyDescent="0.3">
      <c r="A13" s="23" t="s">
        <v>33</v>
      </c>
      <c r="B13" s="11">
        <v>3169.2</v>
      </c>
      <c r="C13" s="12"/>
      <c r="D13" s="12"/>
      <c r="E13" s="13"/>
      <c r="J13" s="24"/>
      <c r="K13" s="25"/>
      <c r="L13" s="578" t="s">
        <v>34</v>
      </c>
      <c r="M13" s="577"/>
      <c r="N13" s="577" t="s">
        <v>35</v>
      </c>
      <c r="O13" s="26" t="s">
        <v>36</v>
      </c>
      <c r="P13" s="49" t="s">
        <v>26</v>
      </c>
      <c r="Q13" s="198"/>
      <c r="R13" s="49"/>
      <c r="S13" s="26" t="s">
        <v>37</v>
      </c>
      <c r="T13" s="578" t="s">
        <v>38</v>
      </c>
      <c r="U13" s="26"/>
      <c r="V13" s="26"/>
      <c r="W13" s="26"/>
      <c r="X13" s="26"/>
      <c r="Y13" s="27"/>
    </row>
    <row r="14" spans="1:25" ht="16.5" thickBot="1" x14ac:dyDescent="0.3">
      <c r="A14" s="10" t="s">
        <v>39</v>
      </c>
      <c r="B14" s="28">
        <v>29.8</v>
      </c>
      <c r="C14" s="29"/>
      <c r="D14" s="29"/>
      <c r="E14" s="30"/>
      <c r="J14" s="27"/>
      <c r="K14" s="31"/>
      <c r="L14" s="578" t="s">
        <v>40</v>
      </c>
      <c r="M14" s="26" t="s">
        <v>40</v>
      </c>
      <c r="N14" s="26" t="s">
        <v>40</v>
      </c>
      <c r="O14" s="26" t="s">
        <v>40</v>
      </c>
      <c r="P14" s="580" t="s">
        <v>40</v>
      </c>
      <c r="Q14" s="580" t="s">
        <v>40</v>
      </c>
      <c r="R14" s="580" t="s">
        <v>40</v>
      </c>
      <c r="S14" s="580" t="s">
        <v>41</v>
      </c>
      <c r="T14" s="578" t="s">
        <v>40</v>
      </c>
      <c r="U14" s="26" t="s">
        <v>40</v>
      </c>
      <c r="V14" s="26" t="s">
        <v>40</v>
      </c>
      <c r="W14" s="26" t="s">
        <v>40</v>
      </c>
      <c r="X14" s="26" t="s">
        <v>40</v>
      </c>
      <c r="Y14" s="32" t="s">
        <v>40</v>
      </c>
    </row>
    <row r="15" spans="1:25" ht="15.75" x14ac:dyDescent="0.25">
      <c r="A15" s="33" t="s">
        <v>42</v>
      </c>
      <c r="B15" s="34">
        <v>3</v>
      </c>
      <c r="C15" s="35"/>
      <c r="D15" s="35"/>
      <c r="E15" s="36"/>
      <c r="J15" s="37" t="s">
        <v>43</v>
      </c>
      <c r="K15" s="38" t="s">
        <v>154</v>
      </c>
      <c r="L15" s="39">
        <v>-76445.09</v>
      </c>
      <c r="M15" s="39"/>
      <c r="N15" s="39"/>
      <c r="O15" s="39"/>
      <c r="P15" s="39"/>
      <c r="Q15" s="39"/>
      <c r="R15" s="39"/>
      <c r="S15" s="40"/>
      <c r="T15" s="41"/>
      <c r="U15" s="40"/>
      <c r="V15" s="40"/>
      <c r="W15" s="40"/>
      <c r="X15" s="423"/>
      <c r="Y15" s="42"/>
    </row>
    <row r="16" spans="1:25" ht="16.5" thickBot="1" x14ac:dyDescent="0.3">
      <c r="A16" s="43" t="s">
        <v>44</v>
      </c>
      <c r="B16" s="28">
        <v>2</v>
      </c>
      <c r="C16" s="20"/>
      <c r="D16" s="20"/>
      <c r="E16" s="21"/>
      <c r="J16" s="24"/>
      <c r="K16" s="44"/>
      <c r="L16" s="45"/>
      <c r="M16" s="45"/>
      <c r="N16" s="46"/>
      <c r="O16" s="46"/>
      <c r="P16" s="46"/>
      <c r="Q16" s="46"/>
      <c r="R16" s="46"/>
      <c r="S16" s="45"/>
      <c r="T16" s="45"/>
      <c r="U16" s="45"/>
      <c r="V16" s="45"/>
      <c r="W16" s="45"/>
      <c r="X16" s="210"/>
      <c r="Y16" s="47"/>
    </row>
    <row r="17" spans="1:26" ht="16.5" thickBot="1" x14ac:dyDescent="0.3">
      <c r="A17" s="48"/>
      <c r="B17" s="48"/>
      <c r="C17" s="606" t="s">
        <v>45</v>
      </c>
      <c r="D17" s="607"/>
      <c r="E17" s="606" t="s">
        <v>46</v>
      </c>
      <c r="F17" s="607"/>
      <c r="G17" s="606" t="s">
        <v>47</v>
      </c>
      <c r="H17" s="607"/>
      <c r="J17" s="24"/>
      <c r="K17" s="44"/>
      <c r="L17" s="45"/>
      <c r="M17" s="45"/>
      <c r="N17" s="46"/>
      <c r="O17" s="46"/>
      <c r="P17" s="46"/>
      <c r="Q17" s="46"/>
      <c r="R17" s="46"/>
      <c r="S17" s="45"/>
      <c r="T17" s="49"/>
      <c r="U17" s="45"/>
      <c r="V17" s="45"/>
      <c r="W17" s="45"/>
      <c r="X17" s="210"/>
      <c r="Y17" s="47"/>
    </row>
    <row r="18" spans="1:26" ht="15.75" x14ac:dyDescent="0.25">
      <c r="A18" s="50" t="s">
        <v>48</v>
      </c>
      <c r="B18" s="50" t="s">
        <v>49</v>
      </c>
      <c r="C18" s="51" t="s">
        <v>50</v>
      </c>
      <c r="D18" s="52" t="s">
        <v>51</v>
      </c>
      <c r="E18" s="51" t="s">
        <v>50</v>
      </c>
      <c r="F18" s="53" t="s">
        <v>51</v>
      </c>
      <c r="G18" s="51" t="s">
        <v>50</v>
      </c>
      <c r="H18" s="52" t="s">
        <v>51</v>
      </c>
      <c r="J18" s="54">
        <v>1</v>
      </c>
      <c r="K18" s="55" t="s">
        <v>62</v>
      </c>
      <c r="L18" s="46">
        <v>77199.08</v>
      </c>
      <c r="M18" s="46">
        <v>9261.49</v>
      </c>
      <c r="N18" s="46">
        <v>1938.73</v>
      </c>
      <c r="O18" s="46"/>
      <c r="P18" s="46">
        <v>1936.91</v>
      </c>
      <c r="Q18" s="46">
        <v>613.47</v>
      </c>
      <c r="R18" s="46">
        <v>2456.19</v>
      </c>
      <c r="S18" s="46">
        <f>T18+U18+V18+W18+X18+Y18</f>
        <v>28285.139999999996</v>
      </c>
      <c r="T18" s="208">
        <v>3994.26</v>
      </c>
      <c r="U18" s="46">
        <f>6422.5+253.16</f>
        <v>6675.66</v>
      </c>
      <c r="V18" s="46">
        <v>17192.419999999998</v>
      </c>
      <c r="W18" s="46">
        <v>-383.27</v>
      </c>
      <c r="X18" s="212"/>
      <c r="Y18" s="47">
        <v>806.07</v>
      </c>
      <c r="Z18" s="57"/>
    </row>
    <row r="19" spans="1:26" ht="15.75" x14ac:dyDescent="0.25">
      <c r="A19" s="50" t="s">
        <v>53</v>
      </c>
      <c r="B19" s="50" t="s">
        <v>54</v>
      </c>
      <c r="C19" s="58" t="s">
        <v>55</v>
      </c>
      <c r="D19" s="59" t="s">
        <v>56</v>
      </c>
      <c r="E19" s="58" t="s">
        <v>55</v>
      </c>
      <c r="F19" s="60" t="s">
        <v>57</v>
      </c>
      <c r="G19" s="58" t="s">
        <v>55</v>
      </c>
      <c r="H19" s="59" t="s">
        <v>57</v>
      </c>
      <c r="J19" s="54">
        <v>2</v>
      </c>
      <c r="K19" s="44" t="s">
        <v>155</v>
      </c>
      <c r="L19" s="46">
        <v>1117713.96</v>
      </c>
      <c r="M19" s="46">
        <v>131206.79999999999</v>
      </c>
      <c r="N19" s="46">
        <f>6802.19-18.52</f>
        <v>6783.6699999999992</v>
      </c>
      <c r="O19" s="46">
        <f>30288.51-68.38</f>
        <v>30220.129999999997</v>
      </c>
      <c r="P19" s="46">
        <v>28223.46</v>
      </c>
      <c r="Q19" s="46">
        <v>8939.34</v>
      </c>
      <c r="R19" s="46">
        <v>33723.449999999997</v>
      </c>
      <c r="S19" s="46">
        <f>T19+U19+V19++W19+X19+Y19</f>
        <v>740843.98</v>
      </c>
      <c r="T19" s="46">
        <f>2418.64+2134.65</f>
        <v>4553.29</v>
      </c>
      <c r="U19" s="46">
        <v>54629.81</v>
      </c>
      <c r="V19" s="46">
        <f>142762.96+1118.26</f>
        <v>143881.22</v>
      </c>
      <c r="W19" s="46"/>
      <c r="X19" s="212">
        <v>536564.6</v>
      </c>
      <c r="Y19" s="61">
        <v>1215.06</v>
      </c>
      <c r="Z19" s="57"/>
    </row>
    <row r="20" spans="1:26" ht="15.75" x14ac:dyDescent="0.25">
      <c r="A20" s="62"/>
      <c r="B20" s="62"/>
      <c r="C20" s="10"/>
      <c r="D20" s="59" t="s">
        <v>58</v>
      </c>
      <c r="E20" s="10"/>
      <c r="F20" s="60" t="s">
        <v>58</v>
      </c>
      <c r="G20" s="10"/>
      <c r="H20" s="59" t="s">
        <v>58</v>
      </c>
      <c r="J20" s="54"/>
      <c r="K20" s="44"/>
      <c r="L20" s="46"/>
      <c r="M20" s="46"/>
      <c r="N20" s="46"/>
      <c r="O20" s="46"/>
      <c r="P20" s="46"/>
      <c r="Q20" s="46"/>
      <c r="R20" s="46"/>
      <c r="S20" s="46"/>
      <c r="T20" s="46"/>
      <c r="U20" s="46"/>
      <c r="V20" s="46"/>
      <c r="W20" s="46"/>
      <c r="X20" s="212"/>
      <c r="Y20" s="47"/>
      <c r="Z20" s="57"/>
    </row>
    <row r="21" spans="1:26" ht="16.5" thickBot="1" x14ac:dyDescent="0.3">
      <c r="A21" s="63"/>
      <c r="B21" s="63"/>
      <c r="C21" s="64" t="s">
        <v>41</v>
      </c>
      <c r="D21" s="65" t="s">
        <v>40</v>
      </c>
      <c r="E21" s="64" t="s">
        <v>41</v>
      </c>
      <c r="F21" s="66" t="s">
        <v>40</v>
      </c>
      <c r="G21" s="64" t="s">
        <v>41</v>
      </c>
      <c r="H21" s="65" t="s">
        <v>40</v>
      </c>
      <c r="J21" s="54">
        <v>3</v>
      </c>
      <c r="K21" s="44" t="s">
        <v>156</v>
      </c>
      <c r="L21" s="46">
        <v>1069069.25</v>
      </c>
      <c r="M21" s="46">
        <v>125741.43</v>
      </c>
      <c r="N21" s="46">
        <v>7786.94</v>
      </c>
      <c r="O21" s="46">
        <v>26690.98</v>
      </c>
      <c r="P21" s="46">
        <v>26926.04</v>
      </c>
      <c r="Q21" s="46">
        <v>8528.2999999999993</v>
      </c>
      <c r="R21" s="46">
        <v>32839.9</v>
      </c>
      <c r="S21" s="46">
        <f>T21+U21+V21+W21+X21+Y21+S17</f>
        <v>623567.81999999995</v>
      </c>
      <c r="T21" s="46">
        <v>18475.86</v>
      </c>
      <c r="U21" s="46">
        <v>61288.34</v>
      </c>
      <c r="V21" s="46">
        <v>160520.72</v>
      </c>
      <c r="W21" s="46"/>
      <c r="X21" s="212">
        <v>380965.51</v>
      </c>
      <c r="Y21" s="61">
        <v>2317.39</v>
      </c>
      <c r="Z21" s="57"/>
    </row>
    <row r="22" spans="1:26" ht="24.75" customHeight="1" x14ac:dyDescent="0.25">
      <c r="A22" s="67" t="s">
        <v>59</v>
      </c>
      <c r="B22" s="68"/>
      <c r="C22" s="69">
        <v>139571.568</v>
      </c>
      <c r="D22" s="70">
        <v>3.67</v>
      </c>
      <c r="E22" s="69">
        <v>139571.568</v>
      </c>
      <c r="F22" s="70">
        <v>3.67</v>
      </c>
      <c r="G22" s="71">
        <v>0</v>
      </c>
      <c r="H22" s="72">
        <v>0</v>
      </c>
      <c r="J22" s="54"/>
      <c r="K22" s="44"/>
      <c r="L22" s="46"/>
      <c r="M22" s="46"/>
      <c r="N22" s="46"/>
      <c r="O22" s="46"/>
      <c r="P22" s="46"/>
      <c r="Q22" s="46"/>
      <c r="R22" s="46"/>
      <c r="S22" s="46"/>
      <c r="T22" s="46"/>
      <c r="U22" s="46"/>
      <c r="V22" s="46"/>
      <c r="W22" s="46"/>
      <c r="X22" s="212"/>
      <c r="Y22" s="47"/>
      <c r="Z22" s="57"/>
    </row>
    <row r="23" spans="1:26" ht="27.75" customHeight="1" x14ac:dyDescent="0.25">
      <c r="A23" s="73" t="s">
        <v>60</v>
      </c>
      <c r="B23" s="73" t="s">
        <v>61</v>
      </c>
      <c r="C23" s="74"/>
      <c r="D23" s="75"/>
      <c r="E23" s="74"/>
      <c r="F23" s="75"/>
      <c r="G23" s="74"/>
      <c r="H23" s="75"/>
      <c r="J23" s="54">
        <v>4</v>
      </c>
      <c r="K23" s="44" t="s">
        <v>264</v>
      </c>
      <c r="L23" s="215">
        <f>L18+L19-L21</f>
        <v>125843.79000000004</v>
      </c>
      <c r="M23" s="215">
        <f>M18+M19-M21</f>
        <v>14726.859999999986</v>
      </c>
      <c r="N23" s="215">
        <f t="shared" ref="N23:Y23" si="0">N18+N19-N21</f>
        <v>935.46</v>
      </c>
      <c r="O23" s="215">
        <f t="shared" si="0"/>
        <v>3529.1499999999978</v>
      </c>
      <c r="P23" s="215">
        <f t="shared" si="0"/>
        <v>3234.3299999999981</v>
      </c>
      <c r="Q23" s="215">
        <f t="shared" si="0"/>
        <v>1024.5100000000002</v>
      </c>
      <c r="R23" s="215">
        <f t="shared" si="0"/>
        <v>3339.739999999998</v>
      </c>
      <c r="S23" s="215">
        <f>U23+T23+V23+W23+X23+Y23</f>
        <v>145561.29999999999</v>
      </c>
      <c r="T23" s="215">
        <f t="shared" si="0"/>
        <v>-9928.3100000000013</v>
      </c>
      <c r="U23" s="215">
        <f t="shared" si="0"/>
        <v>17.130000000004657</v>
      </c>
      <c r="V23" s="425">
        <f>V18+V19-V21</f>
        <v>552.92000000001281</v>
      </c>
      <c r="W23" s="215">
        <f t="shared" si="0"/>
        <v>-383.27</v>
      </c>
      <c r="X23" s="216">
        <f>X19-X21</f>
        <v>155599.08999999997</v>
      </c>
      <c r="Y23" s="61">
        <f t="shared" si="0"/>
        <v>-296.25999999999976</v>
      </c>
      <c r="Z23" s="57"/>
    </row>
    <row r="24" spans="1:26" ht="15.75" x14ac:dyDescent="0.25">
      <c r="A24" s="77"/>
      <c r="B24" s="78"/>
      <c r="C24" s="79"/>
      <c r="D24" s="80"/>
      <c r="E24" s="79"/>
      <c r="F24" s="80"/>
      <c r="G24" s="81"/>
      <c r="H24" s="80"/>
      <c r="J24" s="54">
        <v>5</v>
      </c>
      <c r="K24" s="44" t="s">
        <v>267</v>
      </c>
      <c r="L24" s="601">
        <v>86175.59</v>
      </c>
      <c r="M24" s="82"/>
      <c r="N24" s="82"/>
      <c r="O24" s="82"/>
      <c r="P24" s="82"/>
      <c r="Q24" s="82"/>
      <c r="R24" s="82"/>
      <c r="S24" s="82"/>
      <c r="T24" s="46"/>
      <c r="U24" s="46"/>
      <c r="V24" s="46"/>
      <c r="W24" s="46"/>
      <c r="X24" s="212"/>
      <c r="Y24" s="47"/>
    </row>
    <row r="25" spans="1:26" ht="23.25" customHeight="1" thickBot="1" x14ac:dyDescent="0.3">
      <c r="A25" s="83" t="s">
        <v>63</v>
      </c>
      <c r="B25" s="84"/>
      <c r="C25" s="85">
        <v>112189.68</v>
      </c>
      <c r="D25" s="86">
        <v>2.95</v>
      </c>
      <c r="E25" s="85">
        <v>112189.68</v>
      </c>
      <c r="F25" s="86">
        <v>2.95</v>
      </c>
      <c r="G25" s="71">
        <v>0</v>
      </c>
      <c r="H25" s="86">
        <v>0</v>
      </c>
      <c r="J25" s="87">
        <v>6</v>
      </c>
      <c r="K25" s="88" t="s">
        <v>64</v>
      </c>
      <c r="L25" s="426">
        <v>1412370.8970000001</v>
      </c>
      <c r="M25" s="602"/>
      <c r="N25" s="90"/>
      <c r="O25" s="90"/>
      <c r="P25" s="90"/>
      <c r="Q25" s="90"/>
      <c r="R25" s="90"/>
      <c r="S25" s="90"/>
      <c r="T25" s="90"/>
      <c r="U25" s="90"/>
      <c r="V25" s="90"/>
      <c r="W25" s="90"/>
      <c r="X25" s="247"/>
      <c r="Y25" s="91"/>
    </row>
    <row r="26" spans="1:26" ht="120" x14ac:dyDescent="0.25">
      <c r="A26" s="73" t="s">
        <v>60</v>
      </c>
      <c r="B26" s="73" t="s">
        <v>65</v>
      </c>
      <c r="C26" s="92"/>
      <c r="D26" s="86"/>
      <c r="E26" s="93"/>
      <c r="F26" s="86"/>
      <c r="G26" s="94"/>
      <c r="H26" s="86"/>
      <c r="J26" s="95"/>
      <c r="K26" s="95" t="s">
        <v>66</v>
      </c>
      <c r="L26"/>
      <c r="M26"/>
      <c r="N26" s="96"/>
      <c r="O26" s="96"/>
      <c r="P26" s="96"/>
      <c r="Q26" s="96"/>
      <c r="R26" s="96"/>
      <c r="S26" s="97"/>
      <c r="T26" s="97"/>
      <c r="U26" s="97"/>
      <c r="V26" s="98" t="s">
        <v>67</v>
      </c>
      <c r="W26" s="98"/>
      <c r="X26" s="257"/>
    </row>
    <row r="27" spans="1:26" ht="15.75" x14ac:dyDescent="0.25">
      <c r="A27" s="99" t="s">
        <v>68</v>
      </c>
      <c r="B27" s="100" t="s">
        <v>69</v>
      </c>
      <c r="C27" s="71">
        <v>60848.639999999999</v>
      </c>
      <c r="D27" s="101">
        <v>1.6</v>
      </c>
      <c r="E27" s="102">
        <v>60848.639999999999</v>
      </c>
      <c r="F27" s="101">
        <v>1.6</v>
      </c>
      <c r="G27" s="102">
        <v>0</v>
      </c>
      <c r="H27" s="103">
        <v>0</v>
      </c>
      <c r="J27" s="95"/>
      <c r="K27" s="104" t="s">
        <v>70</v>
      </c>
      <c r="L27"/>
      <c r="M27"/>
      <c r="N27" s="97"/>
      <c r="O27" s="97"/>
      <c r="P27" s="97"/>
      <c r="Q27" s="97"/>
      <c r="R27" s="97"/>
      <c r="S27" s="97"/>
      <c r="T27" s="97"/>
      <c r="U27" s="97"/>
      <c r="V27" s="105" t="s">
        <v>71</v>
      </c>
      <c r="W27" s="105"/>
      <c r="X27" s="299"/>
    </row>
    <row r="28" spans="1:26" ht="15.75" x14ac:dyDescent="0.25">
      <c r="A28" s="106" t="s">
        <v>72</v>
      </c>
      <c r="B28" s="50" t="s">
        <v>73</v>
      </c>
      <c r="C28" s="107"/>
      <c r="D28" s="108" t="s">
        <v>34</v>
      </c>
      <c r="E28" s="107"/>
      <c r="F28" s="108" t="s">
        <v>34</v>
      </c>
      <c r="G28" s="109"/>
      <c r="H28" s="110" t="s">
        <v>34</v>
      </c>
      <c r="J28" s="95"/>
      <c r="K28" s="111"/>
      <c r="L28"/>
      <c r="M28"/>
      <c r="N28" s="97"/>
      <c r="O28" s="97"/>
      <c r="P28" s="97"/>
      <c r="Q28" s="97"/>
      <c r="R28" s="97"/>
      <c r="S28" s="97"/>
      <c r="T28" s="97"/>
      <c r="U28" s="97"/>
      <c r="V28"/>
      <c r="W28"/>
      <c r="X28"/>
    </row>
    <row r="29" spans="1:26" ht="15.75" x14ac:dyDescent="0.25">
      <c r="A29" s="106" t="s">
        <v>74</v>
      </c>
      <c r="B29" s="50" t="s">
        <v>75</v>
      </c>
      <c r="C29" s="107"/>
      <c r="D29" s="108"/>
      <c r="E29" s="107"/>
      <c r="F29" s="108"/>
      <c r="G29" s="109"/>
      <c r="H29" s="110"/>
      <c r="J29" s="95"/>
      <c r="K29" s="112" t="s">
        <v>76</v>
      </c>
      <c r="L29" s="112"/>
      <c r="M29" s="112"/>
      <c r="N29" s="97"/>
      <c r="O29" s="97"/>
      <c r="P29" s="97"/>
      <c r="Q29" s="97"/>
      <c r="R29" s="97"/>
      <c r="S29" s="97"/>
      <c r="T29" s="97"/>
      <c r="U29" s="97"/>
      <c r="V29" s="112" t="s">
        <v>77</v>
      </c>
      <c r="W29" s="112"/>
      <c r="X29" s="112"/>
    </row>
    <row r="30" spans="1:26" ht="15.75" x14ac:dyDescent="0.25">
      <c r="A30" s="106"/>
      <c r="B30" s="50"/>
      <c r="C30" s="107"/>
      <c r="D30" s="108"/>
      <c r="E30" s="107"/>
      <c r="F30" s="108"/>
      <c r="G30" s="109"/>
      <c r="H30" s="110"/>
      <c r="J30" s="95"/>
      <c r="K30" s="113" t="s">
        <v>78</v>
      </c>
      <c r="L30"/>
      <c r="M30"/>
      <c r="N30" s="97"/>
      <c r="O30" s="97"/>
      <c r="P30" s="97"/>
      <c r="Q30" s="97"/>
      <c r="R30" s="97"/>
      <c r="S30" s="97"/>
      <c r="T30" s="97"/>
      <c r="U30" s="97"/>
      <c r="V30" s="605" t="s">
        <v>79</v>
      </c>
      <c r="W30" s="605"/>
      <c r="X30" s="114"/>
    </row>
    <row r="31" spans="1:26" ht="15.75" x14ac:dyDescent="0.25">
      <c r="A31" s="99" t="s">
        <v>80</v>
      </c>
      <c r="B31" s="100" t="s">
        <v>81</v>
      </c>
      <c r="C31" s="102">
        <v>103442.68799999999</v>
      </c>
      <c r="D31" s="101">
        <v>2.72</v>
      </c>
      <c r="E31" s="102">
        <v>103442.68799999999</v>
      </c>
      <c r="F31" s="101">
        <v>2.72</v>
      </c>
      <c r="G31" s="115">
        <v>0</v>
      </c>
      <c r="H31" s="103">
        <v>0</v>
      </c>
      <c r="J31" s="95"/>
      <c r="K31" s="95"/>
      <c r="L31" s="95"/>
      <c r="M31" s="95"/>
      <c r="N31" s="97"/>
      <c r="O31" s="97"/>
      <c r="P31" s="97"/>
      <c r="Q31" s="97"/>
      <c r="R31" s="97"/>
      <c r="S31" s="97"/>
      <c r="T31" s="116"/>
      <c r="U31" s="97"/>
      <c r="V31"/>
      <c r="W31"/>
      <c r="X31"/>
    </row>
    <row r="32" spans="1:26" ht="15.75" x14ac:dyDescent="0.25">
      <c r="A32" s="106" t="s">
        <v>82</v>
      </c>
      <c r="B32" s="50"/>
      <c r="C32" s="109"/>
      <c r="D32" s="108"/>
      <c r="E32" s="109"/>
      <c r="F32" s="108"/>
      <c r="G32" s="109"/>
      <c r="H32" s="110"/>
      <c r="J32" s="95"/>
      <c r="K32" s="117"/>
      <c r="L32" s="97"/>
      <c r="M32" s="97"/>
      <c r="N32" s="97"/>
      <c r="O32" s="97"/>
      <c r="P32" s="97"/>
      <c r="Q32" s="97"/>
      <c r="R32" s="97"/>
      <c r="S32" s="97"/>
      <c r="T32" s="97"/>
      <c r="U32" s="97"/>
      <c r="V32" s="97"/>
      <c r="W32" s="97"/>
      <c r="X32" s="97"/>
    </row>
    <row r="33" spans="1:24" ht="15.75" x14ac:dyDescent="0.25">
      <c r="A33" s="118" t="s">
        <v>83</v>
      </c>
      <c r="B33" s="119"/>
      <c r="C33" s="120"/>
      <c r="D33" s="121"/>
      <c r="E33" s="109"/>
      <c r="F33" s="121"/>
      <c r="G33" s="120"/>
      <c r="H33" s="122"/>
      <c r="J33" s="123"/>
      <c r="K33" s="124"/>
      <c r="L33" s="125"/>
      <c r="M33" s="125"/>
      <c r="N33" s="96"/>
      <c r="O33" s="96"/>
      <c r="P33" s="96"/>
      <c r="Q33" s="96"/>
      <c r="R33" s="96"/>
      <c r="S33" s="96"/>
      <c r="T33" s="97"/>
      <c r="U33" s="97"/>
      <c r="V33" s="97"/>
      <c r="W33" s="97"/>
      <c r="X33" s="97"/>
    </row>
    <row r="34" spans="1:24" ht="28.5" x14ac:dyDescent="0.25">
      <c r="A34" s="126" t="s">
        <v>84</v>
      </c>
      <c r="B34" s="100"/>
      <c r="C34" s="127">
        <v>249859.728</v>
      </c>
      <c r="D34" s="128">
        <v>6.57</v>
      </c>
      <c r="E34" s="127">
        <v>249859.728</v>
      </c>
      <c r="F34" s="128">
        <v>6.57</v>
      </c>
      <c r="G34" s="129">
        <v>0</v>
      </c>
      <c r="H34" s="130">
        <v>0</v>
      </c>
      <c r="J34" s="95"/>
      <c r="K34" s="124"/>
      <c r="L34" s="97"/>
      <c r="M34" s="97"/>
      <c r="N34" s="97"/>
      <c r="O34" s="97"/>
      <c r="P34" s="97"/>
      <c r="Q34" s="97"/>
      <c r="R34" s="97"/>
      <c r="S34" s="97"/>
      <c r="T34" s="97"/>
      <c r="U34" s="97"/>
      <c r="V34" s="97"/>
      <c r="W34" s="97"/>
      <c r="X34" s="97"/>
    </row>
    <row r="35" spans="1:24" ht="15.75" x14ac:dyDescent="0.25">
      <c r="A35" s="131" t="s">
        <v>85</v>
      </c>
      <c r="B35" s="132" t="s">
        <v>86</v>
      </c>
      <c r="C35" s="133"/>
      <c r="D35" s="134"/>
      <c r="E35" s="133"/>
      <c r="F35" s="134"/>
      <c r="G35" s="135"/>
      <c r="H35" s="136"/>
      <c r="J35" s="95"/>
      <c r="K35" s="95"/>
      <c r="L35" s="95"/>
      <c r="M35" s="95"/>
      <c r="N35" s="96"/>
      <c r="O35" s="96"/>
      <c r="P35" s="96"/>
      <c r="Q35" s="96"/>
      <c r="R35" s="96"/>
      <c r="S35" s="97"/>
      <c r="T35" s="97"/>
      <c r="U35" s="97"/>
      <c r="V35" s="97"/>
      <c r="W35" s="97"/>
      <c r="X35" s="97"/>
    </row>
    <row r="36" spans="1:24" ht="15.75" x14ac:dyDescent="0.25">
      <c r="A36" s="137" t="s">
        <v>87</v>
      </c>
      <c r="B36" s="138"/>
      <c r="C36" s="133"/>
      <c r="D36" s="134"/>
      <c r="E36" s="133"/>
      <c r="F36" s="134"/>
      <c r="G36" s="135"/>
      <c r="H36" s="136"/>
      <c r="J36" s="95"/>
      <c r="K36" s="95"/>
      <c r="L36" s="95"/>
      <c r="M36" s="95"/>
      <c r="N36" s="97"/>
      <c r="O36" s="97"/>
      <c r="P36" s="97"/>
      <c r="Q36" s="97"/>
      <c r="R36" s="97"/>
      <c r="S36" s="97"/>
      <c r="T36" s="97"/>
      <c r="U36" s="97"/>
      <c r="V36" s="97"/>
      <c r="W36" s="97"/>
      <c r="X36" s="97"/>
    </row>
    <row r="37" spans="1:24" ht="15.75" x14ac:dyDescent="0.25">
      <c r="A37" s="131" t="s">
        <v>88</v>
      </c>
      <c r="B37" s="132" t="s">
        <v>89</v>
      </c>
      <c r="C37" s="133"/>
      <c r="D37" s="134"/>
      <c r="E37" s="133"/>
      <c r="F37" s="134"/>
      <c r="G37" s="135"/>
      <c r="H37" s="136"/>
      <c r="J37" s="95"/>
      <c r="K37" s="95"/>
      <c r="L37" s="97"/>
      <c r="M37" s="97"/>
      <c r="N37" s="97"/>
      <c r="O37" s="97"/>
      <c r="P37" s="97"/>
      <c r="Q37" s="97"/>
      <c r="R37" s="97"/>
      <c r="S37" s="97"/>
      <c r="T37" s="97"/>
      <c r="U37" s="97"/>
      <c r="V37" s="97"/>
      <c r="W37" s="97"/>
      <c r="X37" s="97"/>
    </row>
    <row r="38" spans="1:24" ht="15.75" x14ac:dyDescent="0.25">
      <c r="A38" s="137"/>
      <c r="B38" s="138"/>
      <c r="C38" s="133"/>
      <c r="D38" s="134"/>
      <c r="E38" s="133"/>
      <c r="F38" s="134"/>
      <c r="G38" s="135"/>
      <c r="H38" s="136"/>
      <c r="J38" s="95"/>
      <c r="K38" s="95"/>
      <c r="L38" s="97"/>
      <c r="M38" s="97"/>
      <c r="N38" s="95"/>
      <c r="O38" s="95"/>
      <c r="P38" s="95"/>
      <c r="Q38" s="95"/>
      <c r="R38" s="95"/>
      <c r="S38" s="97"/>
      <c r="T38" s="97"/>
      <c r="U38" s="97"/>
      <c r="V38" s="97"/>
      <c r="W38" s="97"/>
      <c r="X38" s="97"/>
    </row>
    <row r="39" spans="1:24" ht="15.75" x14ac:dyDescent="0.25">
      <c r="A39" s="139" t="s">
        <v>90</v>
      </c>
      <c r="B39" s="132"/>
      <c r="C39" s="133"/>
      <c r="D39" s="134"/>
      <c r="E39" s="133"/>
      <c r="F39" s="134"/>
      <c r="G39" s="135"/>
      <c r="H39" s="136"/>
      <c r="J39" s="95"/>
      <c r="K39" s="95"/>
      <c r="L39" s="125"/>
      <c r="M39" s="125"/>
      <c r="N39" s="95"/>
      <c r="O39" s="95"/>
      <c r="P39" s="95"/>
      <c r="Q39" s="95"/>
      <c r="R39" s="95"/>
      <c r="S39" s="97"/>
      <c r="T39" s="97"/>
      <c r="U39" s="97"/>
      <c r="V39" s="97"/>
      <c r="W39" s="97"/>
      <c r="X39" s="97"/>
    </row>
    <row r="40" spans="1:24" ht="15.75" x14ac:dyDescent="0.25">
      <c r="A40" s="140" t="s">
        <v>91</v>
      </c>
      <c r="B40" s="141" t="s">
        <v>89</v>
      </c>
      <c r="C40" s="133"/>
      <c r="D40" s="134"/>
      <c r="E40" s="133"/>
      <c r="F40" s="134"/>
      <c r="G40" s="135"/>
      <c r="H40" s="136"/>
      <c r="J40" s="95"/>
      <c r="K40" s="124"/>
      <c r="L40" s="95"/>
      <c r="M40" s="95"/>
      <c r="N40" s="95"/>
      <c r="O40" s="95"/>
      <c r="P40" s="95"/>
      <c r="Q40" s="95"/>
      <c r="R40" s="95"/>
      <c r="S40" s="97"/>
      <c r="T40" s="97"/>
      <c r="U40" s="97"/>
      <c r="V40" s="97"/>
      <c r="W40" s="97"/>
      <c r="X40" s="97"/>
    </row>
    <row r="41" spans="1:24" ht="15.75" x14ac:dyDescent="0.25">
      <c r="A41" s="139" t="s">
        <v>92</v>
      </c>
      <c r="B41" s="132"/>
      <c r="C41" s="133"/>
      <c r="D41" s="134"/>
      <c r="E41" s="133"/>
      <c r="F41" s="134"/>
      <c r="G41" s="135"/>
      <c r="H41" s="136"/>
      <c r="J41" s="95"/>
      <c r="K41" s="95"/>
      <c r="L41" s="95"/>
      <c r="M41" s="95"/>
      <c r="N41" s="95"/>
      <c r="O41" s="95"/>
      <c r="P41" s="95"/>
      <c r="Q41" s="95"/>
      <c r="R41" s="95"/>
      <c r="S41" s="97"/>
      <c r="T41" s="97"/>
      <c r="U41" s="97"/>
      <c r="V41" s="97"/>
      <c r="W41" s="97"/>
      <c r="X41" s="97"/>
    </row>
    <row r="42" spans="1:24" x14ac:dyDescent="0.25">
      <c r="A42" s="140" t="s">
        <v>93</v>
      </c>
      <c r="B42" s="141" t="s">
        <v>94</v>
      </c>
      <c r="C42" s="133"/>
      <c r="D42" s="134"/>
      <c r="E42" s="133"/>
      <c r="F42" s="134"/>
      <c r="G42" s="135"/>
      <c r="H42" s="136"/>
      <c r="J42" s="56"/>
      <c r="K42" s="56"/>
      <c r="L42" s="56"/>
      <c r="M42" s="56"/>
      <c r="N42" s="56"/>
      <c r="O42" s="56"/>
      <c r="P42" s="56"/>
      <c r="Q42" s="56"/>
      <c r="R42" s="56"/>
      <c r="S42" s="56"/>
      <c r="T42" s="56"/>
      <c r="U42" s="56"/>
      <c r="V42" s="56"/>
      <c r="W42" s="56"/>
      <c r="X42" s="56"/>
    </row>
    <row r="43" spans="1:24" x14ac:dyDescent="0.25">
      <c r="A43" s="140" t="s">
        <v>95</v>
      </c>
      <c r="B43" s="138" t="s">
        <v>94</v>
      </c>
      <c r="C43" s="133"/>
      <c r="D43" s="134"/>
      <c r="E43" s="133"/>
      <c r="F43" s="134"/>
      <c r="G43" s="135"/>
      <c r="H43" s="136"/>
      <c r="J43" s="56"/>
      <c r="K43" s="56"/>
      <c r="L43" s="56"/>
      <c r="M43" s="56"/>
      <c r="N43" s="56"/>
      <c r="O43" s="56"/>
      <c r="P43" s="56"/>
      <c r="Q43" s="56"/>
      <c r="R43" s="56"/>
      <c r="S43" s="56"/>
      <c r="T43" s="56"/>
      <c r="U43" s="56"/>
      <c r="V43" s="56"/>
      <c r="W43" s="56"/>
      <c r="X43" s="56"/>
    </row>
    <row r="44" spans="1:24" x14ac:dyDescent="0.25">
      <c r="A44" s="142" t="s">
        <v>96</v>
      </c>
      <c r="B44" s="141"/>
      <c r="C44" s="133"/>
      <c r="D44" s="134"/>
      <c r="E44" s="133"/>
      <c r="F44" s="134"/>
      <c r="G44" s="135"/>
      <c r="H44" s="136"/>
    </row>
    <row r="45" spans="1:24" x14ac:dyDescent="0.25">
      <c r="A45" s="142" t="s">
        <v>97</v>
      </c>
      <c r="B45" s="141"/>
      <c r="C45" s="133"/>
      <c r="D45" s="134"/>
      <c r="E45" s="133"/>
      <c r="F45" s="134"/>
      <c r="G45" s="135"/>
      <c r="H45" s="136"/>
    </row>
    <row r="46" spans="1:24" x14ac:dyDescent="0.25">
      <c r="A46" s="142" t="s">
        <v>98</v>
      </c>
      <c r="B46" s="141" t="s">
        <v>99</v>
      </c>
      <c r="C46" s="133"/>
      <c r="D46" s="134"/>
      <c r="E46" s="133"/>
      <c r="F46" s="134"/>
      <c r="G46" s="135"/>
      <c r="H46" s="136"/>
    </row>
    <row r="47" spans="1:24" ht="28.5" x14ac:dyDescent="0.25">
      <c r="A47" s="126" t="s">
        <v>100</v>
      </c>
      <c r="B47" s="100"/>
      <c r="C47" s="127">
        <v>296637.12</v>
      </c>
      <c r="D47" s="101">
        <v>7.8</v>
      </c>
      <c r="E47" s="127">
        <v>296637.12</v>
      </c>
      <c r="F47" s="101">
        <v>7.8</v>
      </c>
      <c r="G47" s="115">
        <v>0</v>
      </c>
      <c r="H47" s="103">
        <v>0</v>
      </c>
    </row>
    <row r="48" spans="1:24" x14ac:dyDescent="0.25">
      <c r="A48" s="43" t="s">
        <v>101</v>
      </c>
      <c r="B48" s="100"/>
      <c r="C48" s="143"/>
      <c r="D48" s="144"/>
      <c r="E48" s="143"/>
      <c r="F48" s="144"/>
      <c r="G48" s="145"/>
      <c r="H48" s="146"/>
    </row>
    <row r="49" spans="1:8" x14ac:dyDescent="0.25">
      <c r="A49" s="147" t="s">
        <v>102</v>
      </c>
      <c r="B49" s="119"/>
      <c r="C49" s="119"/>
      <c r="D49" s="148"/>
      <c r="E49" s="119"/>
      <c r="F49" s="148"/>
      <c r="G49" s="149"/>
      <c r="H49" s="150"/>
    </row>
    <row r="50" spans="1:8" x14ac:dyDescent="0.25">
      <c r="A50" s="43" t="s">
        <v>103</v>
      </c>
      <c r="B50" s="100" t="s">
        <v>104</v>
      </c>
      <c r="C50" s="50"/>
      <c r="D50" s="151"/>
      <c r="E50" s="50"/>
      <c r="F50" s="151"/>
      <c r="G50" s="58"/>
      <c r="H50" s="59"/>
    </row>
    <row r="51" spans="1:8" x14ac:dyDescent="0.25">
      <c r="A51" s="152" t="s">
        <v>105</v>
      </c>
      <c r="B51" s="153" t="s">
        <v>106</v>
      </c>
      <c r="C51" s="50"/>
      <c r="D51" s="151"/>
      <c r="E51" s="50"/>
      <c r="F51" s="151"/>
      <c r="G51" s="58"/>
      <c r="H51" s="59"/>
    </row>
    <row r="52" spans="1:8" x14ac:dyDescent="0.25">
      <c r="A52" s="154" t="s">
        <v>107</v>
      </c>
      <c r="B52" s="153" t="s">
        <v>106</v>
      </c>
      <c r="C52" s="50"/>
      <c r="D52" s="151"/>
      <c r="E52" s="50"/>
      <c r="F52" s="151"/>
      <c r="G52" s="58"/>
      <c r="H52" s="59"/>
    </row>
    <row r="53" spans="1:8" x14ac:dyDescent="0.25">
      <c r="A53" s="152" t="s">
        <v>108</v>
      </c>
      <c r="B53" s="153" t="s">
        <v>106</v>
      </c>
      <c r="C53" s="50"/>
      <c r="D53" s="151"/>
      <c r="E53" s="50"/>
      <c r="F53" s="151"/>
      <c r="G53" s="58"/>
      <c r="H53" s="59"/>
    </row>
    <row r="54" spans="1:8" x14ac:dyDescent="0.25">
      <c r="A54" s="152" t="s">
        <v>109</v>
      </c>
      <c r="B54" s="153" t="s">
        <v>110</v>
      </c>
      <c r="C54" s="50"/>
      <c r="D54" s="151"/>
      <c r="E54" s="50"/>
      <c r="F54" s="151"/>
      <c r="G54" s="58"/>
      <c r="H54" s="59"/>
    </row>
    <row r="55" spans="1:8" x14ac:dyDescent="0.25">
      <c r="A55" s="152" t="s">
        <v>111</v>
      </c>
      <c r="B55" s="153" t="s">
        <v>104</v>
      </c>
      <c r="C55" s="50"/>
      <c r="D55" s="151"/>
      <c r="E55" s="50"/>
      <c r="F55" s="151"/>
      <c r="G55" s="58"/>
      <c r="H55" s="59"/>
    </row>
    <row r="56" spans="1:8" x14ac:dyDescent="0.25">
      <c r="A56" s="155" t="s">
        <v>112</v>
      </c>
      <c r="B56" s="100"/>
      <c r="C56" s="50"/>
      <c r="D56" s="151"/>
      <c r="E56" s="50"/>
      <c r="F56" s="151"/>
      <c r="G56" s="58"/>
      <c r="H56" s="59"/>
    </row>
    <row r="57" spans="1:8" x14ac:dyDescent="0.25">
      <c r="A57" s="147" t="s">
        <v>113</v>
      </c>
      <c r="B57" s="119" t="s">
        <v>104</v>
      </c>
      <c r="C57" s="50"/>
      <c r="D57" s="151"/>
      <c r="E57" s="50"/>
      <c r="F57" s="151"/>
      <c r="G57" s="58"/>
      <c r="H57" s="59"/>
    </row>
    <row r="58" spans="1:8" x14ac:dyDescent="0.25">
      <c r="A58" s="43" t="s">
        <v>114</v>
      </c>
      <c r="B58" s="100"/>
      <c r="C58" s="143"/>
      <c r="D58" s="144"/>
      <c r="E58" s="143"/>
      <c r="F58" s="144"/>
      <c r="G58" s="145"/>
      <c r="H58" s="146"/>
    </row>
    <row r="59" spans="1:8" x14ac:dyDescent="0.25">
      <c r="A59" s="147" t="s">
        <v>115</v>
      </c>
      <c r="B59" s="119"/>
      <c r="C59" s="119"/>
      <c r="D59" s="148"/>
      <c r="E59" s="119"/>
      <c r="F59" s="148"/>
      <c r="G59" s="149"/>
      <c r="H59" s="150"/>
    </row>
    <row r="60" spans="1:8" x14ac:dyDescent="0.25">
      <c r="A60" s="43" t="s">
        <v>116</v>
      </c>
      <c r="B60" s="100"/>
      <c r="C60" s="50"/>
      <c r="D60" s="151"/>
      <c r="E60" s="50"/>
      <c r="F60" s="151"/>
      <c r="G60" s="58"/>
      <c r="H60" s="59"/>
    </row>
    <row r="61" spans="1:8" x14ac:dyDescent="0.25">
      <c r="A61" s="147" t="s">
        <v>117</v>
      </c>
      <c r="B61" s="119" t="s">
        <v>104</v>
      </c>
      <c r="C61" s="50"/>
      <c r="D61" s="151"/>
      <c r="E61" s="50"/>
      <c r="F61" s="151"/>
      <c r="G61" s="58"/>
      <c r="H61" s="59"/>
    </row>
    <row r="62" spans="1:8" x14ac:dyDescent="0.25">
      <c r="A62" s="152" t="s">
        <v>118</v>
      </c>
      <c r="B62" s="153" t="s">
        <v>104</v>
      </c>
      <c r="C62" s="50"/>
      <c r="D62" s="151"/>
      <c r="E62" s="50"/>
      <c r="F62" s="151"/>
      <c r="G62" s="58"/>
      <c r="H62" s="59"/>
    </row>
    <row r="63" spans="1:8" x14ac:dyDescent="0.25">
      <c r="A63" s="152" t="s">
        <v>119</v>
      </c>
      <c r="B63" s="153" t="s">
        <v>120</v>
      </c>
      <c r="C63" s="50"/>
      <c r="D63" s="151"/>
      <c r="E63" s="50"/>
      <c r="F63" s="151"/>
      <c r="G63" s="58"/>
      <c r="H63" s="59"/>
    </row>
    <row r="64" spans="1:8" x14ac:dyDescent="0.25">
      <c r="A64" s="156" t="s">
        <v>121</v>
      </c>
      <c r="B64" s="153" t="s">
        <v>120</v>
      </c>
      <c r="C64" s="50"/>
      <c r="D64" s="151"/>
      <c r="E64" s="50"/>
      <c r="F64" s="151"/>
      <c r="G64" s="58"/>
      <c r="H64" s="59"/>
    </row>
    <row r="65" spans="1:9" x14ac:dyDescent="0.25">
      <c r="A65" s="157" t="s">
        <v>122</v>
      </c>
      <c r="B65" s="153" t="s">
        <v>123</v>
      </c>
      <c r="C65" s="50"/>
      <c r="D65" s="151"/>
      <c r="E65" s="50"/>
      <c r="F65" s="151"/>
      <c r="G65" s="58"/>
      <c r="H65" s="59"/>
    </row>
    <row r="66" spans="1:9" x14ac:dyDescent="0.25">
      <c r="A66" s="152" t="s">
        <v>109</v>
      </c>
      <c r="B66" s="153" t="s">
        <v>124</v>
      </c>
      <c r="C66" s="50"/>
      <c r="D66" s="151"/>
      <c r="E66" s="50"/>
      <c r="F66" s="151"/>
      <c r="G66" s="58"/>
      <c r="H66" s="59"/>
    </row>
    <row r="67" spans="1:9" x14ac:dyDescent="0.25">
      <c r="A67" s="152" t="s">
        <v>111</v>
      </c>
      <c r="B67" s="153" t="s">
        <v>104</v>
      </c>
      <c r="C67" s="50"/>
      <c r="D67" s="151"/>
      <c r="E67" s="50"/>
      <c r="F67" s="151"/>
      <c r="G67" s="58"/>
      <c r="H67" s="59"/>
    </row>
    <row r="68" spans="1:9" x14ac:dyDescent="0.25">
      <c r="A68" s="152" t="s">
        <v>125</v>
      </c>
      <c r="B68" s="153" t="s">
        <v>126</v>
      </c>
      <c r="C68" s="50"/>
      <c r="D68" s="151"/>
      <c r="E68" s="50"/>
      <c r="F68" s="151"/>
      <c r="G68" s="58"/>
      <c r="H68" s="59"/>
    </row>
    <row r="69" spans="1:9" x14ac:dyDescent="0.25">
      <c r="A69" s="156" t="s">
        <v>127</v>
      </c>
      <c r="B69" s="50" t="s">
        <v>104</v>
      </c>
      <c r="C69" s="50"/>
      <c r="D69" s="151"/>
      <c r="E69" s="50"/>
      <c r="F69" s="151"/>
      <c r="G69" s="58"/>
      <c r="H69" s="59"/>
    </row>
    <row r="70" spans="1:9" x14ac:dyDescent="0.25">
      <c r="A70" s="99" t="s">
        <v>128</v>
      </c>
      <c r="B70" s="100" t="s">
        <v>129</v>
      </c>
      <c r="C70" s="102">
        <v>9507.5999999999985</v>
      </c>
      <c r="D70" s="103">
        <v>0.25</v>
      </c>
      <c r="E70" s="102">
        <v>1618.181</v>
      </c>
      <c r="F70" s="103">
        <v>4.2549670789684045E-2</v>
      </c>
      <c r="G70" s="115">
        <v>7889.4189999999981</v>
      </c>
      <c r="H70" s="103">
        <v>0.20745032921031595</v>
      </c>
    </row>
    <row r="71" spans="1:9" x14ac:dyDescent="0.25">
      <c r="A71" s="118" t="s">
        <v>130</v>
      </c>
      <c r="B71" s="119" t="s">
        <v>131</v>
      </c>
      <c r="C71" s="71"/>
      <c r="D71" s="110"/>
      <c r="E71" s="71"/>
      <c r="F71" s="110"/>
      <c r="G71" s="109"/>
      <c r="H71" s="110"/>
    </row>
    <row r="72" spans="1:9" x14ac:dyDescent="0.25">
      <c r="A72" s="99" t="s">
        <v>132</v>
      </c>
      <c r="B72" s="100"/>
      <c r="C72" s="102">
        <v>972057.02399999998</v>
      </c>
      <c r="D72" s="103">
        <v>25.560000000000002</v>
      </c>
      <c r="E72" s="102">
        <v>964167.60499999998</v>
      </c>
      <c r="F72" s="103">
        <v>25.352549670789685</v>
      </c>
      <c r="G72" s="158">
        <v>7889.4189999999944</v>
      </c>
      <c r="H72" s="103">
        <v>0.20745032921031595</v>
      </c>
      <c r="I72" s="302"/>
    </row>
    <row r="73" spans="1:9" x14ac:dyDescent="0.25">
      <c r="A73" s="118" t="s">
        <v>133</v>
      </c>
      <c r="B73" s="119"/>
      <c r="C73" s="120"/>
      <c r="D73" s="122"/>
      <c r="E73" s="120"/>
      <c r="F73" s="122"/>
      <c r="G73" s="120"/>
      <c r="H73" s="122"/>
    </row>
    <row r="74" spans="1:9" x14ac:dyDescent="0.25">
      <c r="A74" s="99" t="s">
        <v>134</v>
      </c>
      <c r="B74" s="100"/>
      <c r="C74" s="102">
        <v>145656.432</v>
      </c>
      <c r="D74" s="101">
        <v>3.83</v>
      </c>
      <c r="E74" s="71">
        <v>145656.432</v>
      </c>
      <c r="F74" s="101">
        <v>3.83</v>
      </c>
      <c r="G74" s="159">
        <v>0</v>
      </c>
      <c r="H74" s="103">
        <v>0</v>
      </c>
    </row>
    <row r="75" spans="1:9" x14ac:dyDescent="0.25">
      <c r="A75" s="106" t="s">
        <v>135</v>
      </c>
      <c r="B75" s="50"/>
      <c r="C75" s="109"/>
      <c r="D75" s="151"/>
      <c r="E75" s="109"/>
      <c r="F75" s="151"/>
      <c r="G75" s="109"/>
      <c r="H75" s="59"/>
    </row>
    <row r="76" spans="1:9" x14ac:dyDescent="0.25">
      <c r="A76" s="118"/>
      <c r="B76" s="119"/>
      <c r="C76" s="120"/>
      <c r="D76" s="160"/>
      <c r="E76" s="109"/>
      <c r="F76" s="160"/>
      <c r="G76" s="120"/>
      <c r="H76" s="161"/>
    </row>
    <row r="77" spans="1:9" x14ac:dyDescent="0.25">
      <c r="A77" s="99" t="s">
        <v>136</v>
      </c>
      <c r="B77" s="43"/>
      <c r="C77" s="102">
        <v>1117713.456</v>
      </c>
      <c r="D77" s="101">
        <v>29.39</v>
      </c>
      <c r="E77" s="102">
        <v>1109824.037</v>
      </c>
      <c r="F77" s="101">
        <v>29.182549670789683</v>
      </c>
      <c r="G77" s="158">
        <v>7889.4189999999944</v>
      </c>
      <c r="H77" s="103">
        <v>0.20745032921031736</v>
      </c>
    </row>
    <row r="78" spans="1:9" ht="15.75" thickBot="1" x14ac:dyDescent="0.3">
      <c r="A78" s="162" t="s">
        <v>137</v>
      </c>
      <c r="B78" s="63"/>
      <c r="C78" s="162"/>
      <c r="D78" s="163"/>
      <c r="E78" s="162"/>
      <c r="F78" s="163"/>
      <c r="G78" s="164"/>
      <c r="H78" s="65"/>
    </row>
    <row r="79" spans="1:9" ht="15.75" thickBot="1" x14ac:dyDescent="0.3">
      <c r="A79" s="165" t="s">
        <v>138</v>
      </c>
      <c r="B79" s="29"/>
      <c r="C79" s="165"/>
      <c r="D79" s="60"/>
      <c r="E79" s="165"/>
      <c r="F79" s="60"/>
      <c r="G79" s="165"/>
      <c r="H79" s="60"/>
    </row>
    <row r="80" spans="1:9" x14ac:dyDescent="0.25">
      <c r="A80" s="166"/>
      <c r="B80" s="167"/>
      <c r="C80" s="48" t="s">
        <v>139</v>
      </c>
      <c r="D80" s="168" t="s">
        <v>140</v>
      </c>
      <c r="E80" s="48" t="s">
        <v>139</v>
      </c>
      <c r="F80" s="168" t="s">
        <v>140</v>
      </c>
      <c r="G80" s="51" t="s">
        <v>139</v>
      </c>
      <c r="H80" s="52" t="s">
        <v>140</v>
      </c>
    </row>
    <row r="81" spans="1:8" x14ac:dyDescent="0.25">
      <c r="A81" s="50" t="s">
        <v>48</v>
      </c>
      <c r="B81" s="169" t="s">
        <v>49</v>
      </c>
      <c r="C81" s="50" t="s">
        <v>141</v>
      </c>
      <c r="D81" s="151" t="s">
        <v>142</v>
      </c>
      <c r="E81" s="50" t="s">
        <v>141</v>
      </c>
      <c r="F81" s="151" t="s">
        <v>142</v>
      </c>
      <c r="G81" s="58" t="s">
        <v>141</v>
      </c>
      <c r="H81" s="59" t="s">
        <v>142</v>
      </c>
    </row>
    <row r="82" spans="1:8" x14ac:dyDescent="0.25">
      <c r="A82" s="50" t="s">
        <v>53</v>
      </c>
      <c r="B82" s="169" t="s">
        <v>54</v>
      </c>
      <c r="C82" s="50" t="s">
        <v>143</v>
      </c>
      <c r="D82" s="170" t="s">
        <v>144</v>
      </c>
      <c r="E82" s="50" t="s">
        <v>143</v>
      </c>
      <c r="F82" s="170" t="s">
        <v>144</v>
      </c>
      <c r="G82" s="58" t="s">
        <v>145</v>
      </c>
      <c r="H82" s="171" t="s">
        <v>144</v>
      </c>
    </row>
    <row r="83" spans="1:8" x14ac:dyDescent="0.25">
      <c r="A83" s="62"/>
      <c r="B83" s="172"/>
      <c r="C83" s="62" t="s">
        <v>34</v>
      </c>
      <c r="D83" s="151" t="s">
        <v>58</v>
      </c>
      <c r="E83" s="62" t="s">
        <v>34</v>
      </c>
      <c r="F83" s="151" t="s">
        <v>58</v>
      </c>
      <c r="G83" s="10" t="s">
        <v>34</v>
      </c>
      <c r="H83" s="59" t="s">
        <v>58</v>
      </c>
    </row>
    <row r="84" spans="1:8" ht="15.75" thickBot="1" x14ac:dyDescent="0.3">
      <c r="A84" s="63"/>
      <c r="B84" s="173"/>
      <c r="C84" s="174" t="s">
        <v>40</v>
      </c>
      <c r="D84" s="163" t="s">
        <v>40</v>
      </c>
      <c r="E84" s="174" t="s">
        <v>40</v>
      </c>
      <c r="F84" s="163" t="s">
        <v>40</v>
      </c>
      <c r="G84" s="64" t="s">
        <v>40</v>
      </c>
      <c r="H84" s="65" t="s">
        <v>40</v>
      </c>
    </row>
    <row r="85" spans="1:8" x14ac:dyDescent="0.25">
      <c r="A85" s="175" t="s">
        <v>146</v>
      </c>
      <c r="C85" s="159"/>
      <c r="D85" s="134"/>
      <c r="E85" s="159"/>
      <c r="F85" s="134"/>
      <c r="G85" s="159"/>
      <c r="H85" s="136"/>
    </row>
    <row r="86" spans="1:8" x14ac:dyDescent="0.25">
      <c r="A86" s="175" t="s">
        <v>147</v>
      </c>
      <c r="B86" s="50" t="s">
        <v>148</v>
      </c>
      <c r="C86" s="176">
        <v>83666.880000000005</v>
      </c>
      <c r="D86" s="177">
        <v>2.2000000000000002</v>
      </c>
      <c r="E86" s="176">
        <v>237181.43000000002</v>
      </c>
      <c r="F86" s="177">
        <v>6.2366272771256694</v>
      </c>
      <c r="G86" s="159">
        <v>-153514.55000000002</v>
      </c>
      <c r="H86" s="178">
        <v>-4.0366272771256693</v>
      </c>
    </row>
    <row r="87" spans="1:8" ht="15.75" thickBot="1" x14ac:dyDescent="0.3">
      <c r="A87" s="179"/>
      <c r="B87" s="174"/>
      <c r="C87" s="159"/>
      <c r="D87" s="108"/>
      <c r="E87" s="159"/>
      <c r="F87" s="108"/>
      <c r="G87" s="159"/>
      <c r="H87" s="110"/>
    </row>
    <row r="88" spans="1:8" x14ac:dyDescent="0.25">
      <c r="B88" s="50"/>
      <c r="C88" s="180"/>
      <c r="D88" s="181"/>
      <c r="E88" s="180"/>
      <c r="F88" s="182"/>
      <c r="G88" s="183"/>
      <c r="H88" s="184"/>
    </row>
    <row r="89" spans="1:8" x14ac:dyDescent="0.25">
      <c r="A89" s="175" t="s">
        <v>149</v>
      </c>
      <c r="B89" s="50" t="s">
        <v>148</v>
      </c>
      <c r="C89" s="185">
        <v>47538</v>
      </c>
      <c r="D89" s="186">
        <v>1.25</v>
      </c>
      <c r="E89" s="187">
        <v>65365.43</v>
      </c>
      <c r="F89" s="420">
        <v>1.7187678804324962</v>
      </c>
      <c r="G89" s="188">
        <v>-17827.43</v>
      </c>
      <c r="H89" s="177">
        <v>-0.46876788043249618</v>
      </c>
    </row>
    <row r="90" spans="1:8" ht="15.75" thickBot="1" x14ac:dyDescent="0.3">
      <c r="A90" s="179"/>
      <c r="B90" s="174"/>
      <c r="C90" s="189"/>
      <c r="D90" s="190"/>
      <c r="E90" s="189"/>
      <c r="F90" s="191"/>
      <c r="G90" s="192"/>
      <c r="H90" s="191"/>
    </row>
    <row r="91" spans="1:8" x14ac:dyDescent="0.25">
      <c r="A91" s="99" t="s">
        <v>150</v>
      </c>
      <c r="B91" s="43"/>
      <c r="C91" s="71">
        <v>131204.88</v>
      </c>
      <c r="D91" s="177">
        <v>3.45</v>
      </c>
      <c r="E91" s="71">
        <v>302546.86000000004</v>
      </c>
      <c r="F91" s="177">
        <v>6.2366272771256694</v>
      </c>
      <c r="G91" s="193">
        <v>-171341.98</v>
      </c>
      <c r="H91" s="178">
        <v>-4.5053951575581657</v>
      </c>
    </row>
    <row r="92" spans="1:8" ht="15.75" thickBot="1" x14ac:dyDescent="0.3">
      <c r="A92" s="162" t="s">
        <v>151</v>
      </c>
      <c r="B92" s="63"/>
      <c r="C92" s="162"/>
      <c r="D92" s="163"/>
      <c r="E92" s="162"/>
      <c r="F92" s="391"/>
      <c r="G92" s="164"/>
      <c r="H92" s="65"/>
    </row>
    <row r="93" spans="1:8" x14ac:dyDescent="0.25">
      <c r="A93" s="165"/>
      <c r="B93" s="29"/>
      <c r="C93" s="194">
        <v>1248918.3360000001</v>
      </c>
      <c r="D93" s="165"/>
      <c r="E93" s="421">
        <v>1412370.8970000001</v>
      </c>
      <c r="G93" s="57">
        <v>-163452.56099999999</v>
      </c>
    </row>
    <row r="94" spans="1:8" x14ac:dyDescent="0.25">
      <c r="E94" s="57"/>
    </row>
    <row r="96" spans="1:8" ht="15.75" x14ac:dyDescent="0.25">
      <c r="A96" s="95" t="s">
        <v>66</v>
      </c>
      <c r="B96"/>
      <c r="C96" s="98" t="s">
        <v>67</v>
      </c>
      <c r="D96" s="98"/>
      <c r="E96" s="98"/>
      <c r="F96" s="98"/>
    </row>
    <row r="97" spans="1:6" ht="15.75" x14ac:dyDescent="0.25">
      <c r="A97" s="104"/>
      <c r="B97"/>
      <c r="C97" s="105" t="s">
        <v>71</v>
      </c>
      <c r="D97" s="105"/>
      <c r="E97" s="105"/>
      <c r="F97" s="105"/>
    </row>
    <row r="98" spans="1:6" ht="15.75" x14ac:dyDescent="0.25">
      <c r="A98" s="111"/>
      <c r="B98"/>
      <c r="C98"/>
      <c r="D98"/>
      <c r="E98"/>
      <c r="F98"/>
    </row>
    <row r="99" spans="1:6" ht="15.75" x14ac:dyDescent="0.25">
      <c r="A99" s="608" t="s">
        <v>76</v>
      </c>
      <c r="B99" s="608"/>
      <c r="C99" s="112" t="s">
        <v>77</v>
      </c>
      <c r="D99" s="112"/>
      <c r="E99"/>
      <c r="F99"/>
    </row>
    <row r="100" spans="1:6" ht="15.75" x14ac:dyDescent="0.25">
      <c r="A100" s="113" t="s">
        <v>78</v>
      </c>
      <c r="B100"/>
      <c r="C100" s="605" t="s">
        <v>79</v>
      </c>
      <c r="D100" s="605"/>
      <c r="E100" s="605"/>
      <c r="F100" s="605"/>
    </row>
    <row r="101" spans="1:6" x14ac:dyDescent="0.25">
      <c r="C101"/>
      <c r="D101"/>
      <c r="E101"/>
      <c r="F101"/>
    </row>
  </sheetData>
  <mergeCells count="7">
    <mergeCell ref="A99:B99"/>
    <mergeCell ref="C100:F100"/>
    <mergeCell ref="T11:Y11"/>
    <mergeCell ref="C17:D17"/>
    <mergeCell ref="E17:F17"/>
    <mergeCell ref="G17:H17"/>
    <mergeCell ref="V30:W30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117"/>
  <sheetViews>
    <sheetView topLeftCell="A92" zoomScale="91" zoomScaleNormal="91" workbookViewId="0">
      <selection activeCell="K105" sqref="K105"/>
    </sheetView>
  </sheetViews>
  <sheetFormatPr defaultRowHeight="15" x14ac:dyDescent="0.25"/>
  <cols>
    <col min="1" max="1" width="55.42578125" customWidth="1"/>
    <col min="2" max="2" width="46.140625" customWidth="1"/>
    <col min="3" max="4" width="14.28515625" customWidth="1"/>
    <col min="5" max="5" width="16.28515625" customWidth="1"/>
    <col min="6" max="6" width="12.85546875" customWidth="1"/>
    <col min="7" max="7" width="10.5703125" customWidth="1"/>
    <col min="8" max="8" width="14.7109375" customWidth="1"/>
    <col min="9" max="9" width="4.140625" customWidth="1"/>
    <col min="10" max="10" width="8.85546875" customWidth="1"/>
    <col min="11" max="11" width="37.28515625" customWidth="1"/>
    <col min="12" max="12" width="15.7109375" customWidth="1"/>
    <col min="13" max="13" width="13.42578125" customWidth="1"/>
    <col min="14" max="14" width="12.5703125" customWidth="1"/>
    <col min="15" max="15" width="12.42578125" customWidth="1"/>
    <col min="16" max="16" width="12.85546875" customWidth="1"/>
    <col min="17" max="17" width="13.85546875" customWidth="1"/>
    <col min="18" max="18" width="13" customWidth="1"/>
    <col min="19" max="19" width="13.42578125" customWidth="1"/>
    <col min="20" max="20" width="12.5703125" customWidth="1"/>
    <col min="21" max="21" width="11.42578125" customWidth="1"/>
    <col min="22" max="22" width="11.140625" customWidth="1"/>
    <col min="23" max="23" width="11.7109375" customWidth="1"/>
    <col min="24" max="24" width="11.140625" customWidth="1"/>
    <col min="27" max="28" width="9.5703125" bestFit="1" customWidth="1"/>
    <col min="29" max="29" width="9.5703125" customWidth="1"/>
    <col min="30" max="30" width="14.28515625" customWidth="1"/>
    <col min="31" max="31" width="13.5703125" customWidth="1"/>
  </cols>
  <sheetData>
    <row r="1" spans="1:30" x14ac:dyDescent="0.25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</row>
    <row r="2" spans="1:30" x14ac:dyDescent="0.25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</row>
    <row r="3" spans="1:30" x14ac:dyDescent="0.25">
      <c r="A3" s="2" t="s">
        <v>157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</row>
    <row r="4" spans="1:30" ht="15" customHeight="1" x14ac:dyDescent="0.3">
      <c r="A4" s="636" t="s">
        <v>3</v>
      </c>
      <c r="B4" s="636" t="s">
        <v>4</v>
      </c>
      <c r="C4" s="636"/>
      <c r="D4" s="636"/>
      <c r="E4" s="636"/>
      <c r="F4" s="636"/>
      <c r="G4" s="636"/>
      <c r="H4" s="636"/>
      <c r="I4" s="2"/>
      <c r="J4" s="2"/>
      <c r="K4" s="640" t="s">
        <v>158</v>
      </c>
      <c r="L4" s="640"/>
      <c r="M4" s="640"/>
      <c r="N4" s="640"/>
      <c r="O4" s="640"/>
      <c r="P4" s="640"/>
      <c r="Q4" s="640"/>
      <c r="R4" s="640"/>
      <c r="S4" s="640"/>
      <c r="T4" s="640"/>
      <c r="U4" s="640"/>
      <c r="V4" s="640"/>
      <c r="W4" s="640"/>
      <c r="X4" s="640"/>
      <c r="Y4" s="640"/>
      <c r="Z4" s="640"/>
      <c r="AA4" s="640"/>
      <c r="AB4" s="640"/>
      <c r="AC4" s="640"/>
      <c r="AD4" s="640"/>
    </row>
    <row r="5" spans="1:30" ht="15" customHeight="1" x14ac:dyDescent="0.3">
      <c r="A5" s="636" t="s">
        <v>6</v>
      </c>
      <c r="B5" s="636"/>
      <c r="C5" s="636"/>
      <c r="D5" s="636"/>
      <c r="E5" s="636"/>
      <c r="F5" s="636"/>
      <c r="G5" s="636"/>
      <c r="H5" s="636"/>
      <c r="I5" s="2"/>
      <c r="J5" s="2"/>
      <c r="K5" s="640" t="s">
        <v>159</v>
      </c>
      <c r="L5" s="640"/>
      <c r="M5" s="640"/>
      <c r="N5" s="640"/>
      <c r="O5" s="640"/>
      <c r="P5" s="640"/>
      <c r="Q5" s="640"/>
      <c r="R5" s="640"/>
      <c r="S5" s="640"/>
      <c r="T5" s="640"/>
      <c r="U5" s="640"/>
      <c r="V5" s="640"/>
      <c r="W5" s="640"/>
      <c r="X5" s="640"/>
      <c r="Y5" s="640"/>
      <c r="Z5" s="640"/>
      <c r="AA5" s="640"/>
      <c r="AB5" s="640"/>
      <c r="AC5" s="640"/>
      <c r="AD5" s="640"/>
    </row>
    <row r="6" spans="1:30" ht="15" customHeight="1" x14ac:dyDescent="0.3">
      <c r="A6" s="636" t="s">
        <v>7</v>
      </c>
      <c r="B6" s="636"/>
      <c r="C6" s="636"/>
      <c r="D6" s="636"/>
      <c r="E6" s="636"/>
      <c r="F6" s="636"/>
      <c r="G6" s="636"/>
      <c r="H6" s="636"/>
      <c r="I6" s="2"/>
      <c r="J6" s="3" t="s">
        <v>160</v>
      </c>
      <c r="K6" s="640" t="s">
        <v>161</v>
      </c>
      <c r="L6" s="640"/>
      <c r="M6" s="640"/>
      <c r="N6" s="640"/>
      <c r="O6" s="640"/>
      <c r="P6" s="640"/>
      <c r="Q6" s="640"/>
      <c r="R6" s="640"/>
      <c r="S6" s="640"/>
      <c r="T6" s="640"/>
      <c r="U6" s="640"/>
      <c r="V6" s="640"/>
      <c r="W6" s="640"/>
      <c r="X6" s="640"/>
      <c r="Y6" s="640"/>
      <c r="Z6" s="640"/>
      <c r="AA6" s="640"/>
      <c r="AB6" s="640"/>
      <c r="AC6" s="640"/>
      <c r="AD6" s="640"/>
    </row>
    <row r="7" spans="1:30" ht="15" customHeight="1" x14ac:dyDescent="0.3">
      <c r="A7" s="636" t="s">
        <v>192</v>
      </c>
      <c r="B7" s="636"/>
      <c r="C7" s="636"/>
      <c r="D7" s="636"/>
      <c r="E7" s="636"/>
      <c r="F7" s="637"/>
      <c r="G7" s="637"/>
      <c r="H7" s="637"/>
      <c r="I7" s="2"/>
      <c r="J7" s="3" t="s">
        <v>163</v>
      </c>
      <c r="K7" s="640" t="s">
        <v>193</v>
      </c>
      <c r="L7" s="640"/>
      <c r="M7" s="640"/>
      <c r="N7" s="640"/>
      <c r="O7" s="640"/>
      <c r="P7" s="640"/>
      <c r="Q7" s="640"/>
      <c r="R7" s="640"/>
      <c r="S7" s="640"/>
      <c r="T7" s="640"/>
      <c r="U7" s="640"/>
      <c r="V7" s="640"/>
      <c r="W7" s="640"/>
      <c r="X7" s="640"/>
      <c r="Y7" s="640"/>
      <c r="Z7" s="640"/>
      <c r="AA7" s="640"/>
      <c r="AB7" s="640"/>
      <c r="AC7" s="640"/>
      <c r="AD7" s="640"/>
    </row>
    <row r="8" spans="1:30" ht="15" customHeight="1" x14ac:dyDescent="0.3">
      <c r="A8" s="638" t="s">
        <v>165</v>
      </c>
      <c r="B8" s="638"/>
      <c r="C8" s="638"/>
      <c r="D8" s="638"/>
      <c r="E8" s="638"/>
      <c r="F8" s="637"/>
      <c r="G8" s="637"/>
      <c r="H8" s="637"/>
      <c r="I8" s="2"/>
      <c r="J8" s="3"/>
      <c r="K8" s="640" t="s">
        <v>166</v>
      </c>
      <c r="L8" s="640"/>
      <c r="M8" s="640"/>
      <c r="N8" s="640"/>
      <c r="O8" s="640"/>
      <c r="P8" s="640"/>
      <c r="Q8" s="640"/>
      <c r="R8" s="640"/>
      <c r="S8" s="640"/>
      <c r="T8" s="640"/>
      <c r="U8" s="640"/>
      <c r="V8" s="640"/>
      <c r="W8" s="640"/>
      <c r="X8" s="640"/>
      <c r="Y8" s="640"/>
      <c r="Z8" s="640"/>
      <c r="AA8" s="640"/>
      <c r="AB8" s="640"/>
      <c r="AC8" s="640"/>
      <c r="AD8" s="640"/>
    </row>
    <row r="9" spans="1:30" ht="15" customHeight="1" x14ac:dyDescent="0.25">
      <c r="A9" s="639" t="s">
        <v>153</v>
      </c>
      <c r="B9" s="639"/>
      <c r="C9" s="639"/>
      <c r="D9" s="639"/>
      <c r="E9" s="639"/>
      <c r="F9" s="637"/>
      <c r="G9" s="637"/>
      <c r="H9" s="637"/>
      <c r="I9" s="2"/>
      <c r="J9" s="4"/>
      <c r="K9" s="639" t="s">
        <v>194</v>
      </c>
      <c r="L9" s="639"/>
      <c r="M9" s="639"/>
      <c r="N9" s="639"/>
      <c r="O9" s="639"/>
      <c r="P9" s="639"/>
      <c r="Q9" s="639"/>
      <c r="R9" s="639"/>
      <c r="S9" s="639"/>
      <c r="T9" s="639"/>
      <c r="U9" s="639"/>
      <c r="V9" s="639"/>
      <c r="W9" s="639"/>
      <c r="X9" s="639"/>
      <c r="Y9" s="639"/>
      <c r="Z9" s="639"/>
      <c r="AA9" s="639"/>
      <c r="AB9" s="639"/>
      <c r="AC9" s="639"/>
      <c r="AD9" s="639"/>
    </row>
    <row r="10" spans="1:30" ht="17.25" customHeight="1" x14ac:dyDescent="0.25">
      <c r="A10" s="643"/>
      <c r="B10" s="643"/>
      <c r="C10" s="643"/>
      <c r="D10" s="643"/>
      <c r="E10" s="643"/>
      <c r="F10" s="637"/>
      <c r="G10" s="637"/>
      <c r="H10" s="637"/>
      <c r="I10" s="2"/>
      <c r="J10" s="2"/>
      <c r="K10" s="643"/>
      <c r="L10" s="643"/>
      <c r="M10" s="643"/>
      <c r="N10" s="643"/>
      <c r="O10" s="643"/>
      <c r="P10" s="643"/>
      <c r="Q10" s="643"/>
      <c r="R10" s="643"/>
      <c r="S10" s="643"/>
      <c r="T10" s="643"/>
      <c r="U10" s="643"/>
      <c r="V10" s="643"/>
      <c r="W10" s="643"/>
      <c r="X10" s="643"/>
      <c r="Y10" s="643"/>
      <c r="Z10" s="643"/>
      <c r="AA10" s="643"/>
      <c r="AB10" s="643"/>
      <c r="AC10" s="643"/>
      <c r="AD10" s="643"/>
    </row>
    <row r="11" spans="1:30" ht="17.25" customHeight="1" x14ac:dyDescent="0.25">
      <c r="A11" s="643"/>
      <c r="B11" s="643"/>
      <c r="C11" s="643"/>
      <c r="D11" s="643"/>
      <c r="E11" s="643"/>
      <c r="F11" s="639"/>
      <c r="G11" s="637"/>
      <c r="H11" s="637"/>
      <c r="I11" s="2"/>
      <c r="J11" s="2"/>
      <c r="K11" s="639"/>
      <c r="L11" s="639"/>
      <c r="M11" s="639"/>
      <c r="N11" s="639"/>
      <c r="O11" s="639"/>
      <c r="P11" s="639"/>
      <c r="Q11" s="639"/>
      <c r="R11" s="639"/>
      <c r="S11" s="639"/>
      <c r="T11" s="639"/>
      <c r="U11" s="639"/>
      <c r="V11" s="642"/>
      <c r="W11" s="642"/>
      <c r="X11" s="637"/>
      <c r="Y11" s="637"/>
      <c r="Z11" s="637"/>
      <c r="AA11" s="637"/>
      <c r="AB11" s="637"/>
      <c r="AC11" s="637"/>
      <c r="AD11" s="637"/>
    </row>
    <row r="12" spans="1:30" ht="20.25" customHeight="1" thickBot="1" x14ac:dyDescent="0.35">
      <c r="A12" s="644"/>
      <c r="B12" s="644"/>
      <c r="C12" s="644"/>
      <c r="D12" s="644"/>
      <c r="E12" s="644"/>
      <c r="F12" s="637"/>
      <c r="G12" s="637"/>
      <c r="H12" s="637"/>
      <c r="I12" s="2"/>
      <c r="J12" s="2"/>
      <c r="K12" s="639"/>
      <c r="L12" s="639"/>
      <c r="M12" s="639"/>
      <c r="N12" s="639"/>
      <c r="O12" s="639"/>
      <c r="P12" s="639"/>
      <c r="Q12" s="639"/>
      <c r="R12" s="639"/>
      <c r="S12" s="639"/>
      <c r="T12" s="639"/>
      <c r="U12" s="639"/>
      <c r="V12" s="642"/>
      <c r="W12" s="642"/>
      <c r="X12" s="637"/>
      <c r="Y12" s="637"/>
      <c r="Z12" s="637"/>
      <c r="AA12" s="637"/>
      <c r="AB12" s="637"/>
      <c r="AC12" s="637"/>
      <c r="AD12" s="637"/>
    </row>
    <row r="13" spans="1:30" ht="15.75" thickBot="1" x14ac:dyDescent="0.3">
      <c r="A13" s="5" t="s">
        <v>12</v>
      </c>
      <c r="B13" s="6"/>
      <c r="C13" s="7"/>
      <c r="D13" s="7"/>
      <c r="E13" s="8"/>
      <c r="F13" s="2"/>
      <c r="G13" s="2"/>
      <c r="H13" s="2"/>
      <c r="I13" s="2"/>
      <c r="J13" s="2"/>
      <c r="K13" s="642"/>
      <c r="L13" s="642"/>
      <c r="M13" s="642"/>
      <c r="N13" s="642"/>
      <c r="O13" s="642"/>
      <c r="P13" s="642"/>
      <c r="Q13" s="642"/>
      <c r="R13" s="642"/>
      <c r="S13" s="642"/>
      <c r="T13" s="642"/>
      <c r="U13" s="642"/>
      <c r="V13" s="642"/>
      <c r="W13" s="642"/>
      <c r="X13" s="637"/>
      <c r="Y13" s="637"/>
      <c r="Z13" s="637"/>
      <c r="AA13" s="637"/>
      <c r="AB13" s="637"/>
      <c r="AC13" s="637"/>
      <c r="AD13" s="637"/>
    </row>
    <row r="14" spans="1:30" ht="16.5" thickBot="1" x14ac:dyDescent="0.3">
      <c r="A14" s="10" t="s">
        <v>13</v>
      </c>
      <c r="B14" s="11">
        <v>2128.4</v>
      </c>
      <c r="C14" s="12"/>
      <c r="D14" s="12"/>
      <c r="E14" s="13"/>
      <c r="F14" s="2"/>
      <c r="G14" s="2"/>
      <c r="H14" s="2"/>
      <c r="I14" s="2"/>
      <c r="J14" s="14"/>
      <c r="K14" s="15"/>
      <c r="L14" s="16" t="s">
        <v>14</v>
      </c>
      <c r="M14" s="501" t="s">
        <v>15</v>
      </c>
      <c r="N14" s="17" t="s">
        <v>16</v>
      </c>
      <c r="O14" s="17" t="s">
        <v>16</v>
      </c>
      <c r="P14" s="17" t="s">
        <v>17</v>
      </c>
      <c r="Q14" s="17" t="s">
        <v>18</v>
      </c>
      <c r="R14" s="16" t="s">
        <v>19</v>
      </c>
      <c r="S14" s="17" t="s">
        <v>20</v>
      </c>
      <c r="T14" s="617" t="s">
        <v>21</v>
      </c>
      <c r="U14" s="618"/>
      <c r="V14" s="618"/>
      <c r="W14" s="618"/>
      <c r="X14" s="618"/>
      <c r="Y14" s="618"/>
      <c r="Z14" s="618"/>
      <c r="AA14" s="618"/>
      <c r="AB14" s="618"/>
      <c r="AC14" s="618"/>
      <c r="AD14" s="619"/>
    </row>
    <row r="15" spans="1:30" ht="15.75" x14ac:dyDescent="0.25">
      <c r="A15" s="18" t="s">
        <v>22</v>
      </c>
      <c r="B15" s="19" t="s">
        <v>23</v>
      </c>
      <c r="C15" s="20"/>
      <c r="D15" s="20"/>
      <c r="E15" s="21"/>
      <c r="F15" s="2"/>
      <c r="G15" s="2"/>
      <c r="H15" s="2"/>
      <c r="I15" s="2"/>
      <c r="J15" s="24"/>
      <c r="K15" s="25"/>
      <c r="L15" s="198" t="s">
        <v>24</v>
      </c>
      <c r="M15" s="198" t="s">
        <v>25</v>
      </c>
      <c r="N15" s="198" t="s">
        <v>26</v>
      </c>
      <c r="O15" s="198" t="s">
        <v>26</v>
      </c>
      <c r="P15" s="198" t="s">
        <v>27</v>
      </c>
      <c r="Q15" s="198" t="s">
        <v>26</v>
      </c>
      <c r="R15" s="198" t="s">
        <v>26</v>
      </c>
      <c r="S15" s="198" t="s">
        <v>25</v>
      </c>
      <c r="T15" s="16" t="s">
        <v>28</v>
      </c>
      <c r="U15" s="16" t="s">
        <v>29</v>
      </c>
      <c r="V15" s="16" t="s">
        <v>30</v>
      </c>
      <c r="W15" s="16" t="s">
        <v>31</v>
      </c>
      <c r="X15" s="16" t="s">
        <v>168</v>
      </c>
      <c r="Y15" s="199" t="s">
        <v>169</v>
      </c>
      <c r="Z15" s="199" t="s">
        <v>248</v>
      </c>
      <c r="AA15" s="22" t="s">
        <v>32</v>
      </c>
      <c r="AB15" s="22" t="s">
        <v>170</v>
      </c>
      <c r="AC15" s="200" t="s">
        <v>171</v>
      </c>
      <c r="AD15" s="200" t="s">
        <v>172</v>
      </c>
    </row>
    <row r="16" spans="1:30" ht="16.5" thickBot="1" x14ac:dyDescent="0.3">
      <c r="A16" s="23" t="s">
        <v>33</v>
      </c>
      <c r="B16" s="11">
        <v>1934.9</v>
      </c>
      <c r="C16" s="12"/>
      <c r="D16" s="12"/>
      <c r="E16" s="13"/>
      <c r="F16" s="2"/>
      <c r="G16" s="2"/>
      <c r="H16" s="2"/>
      <c r="I16" s="2"/>
      <c r="J16" s="24"/>
      <c r="K16" s="25"/>
      <c r="L16" s="26" t="s">
        <v>34</v>
      </c>
      <c r="M16" s="26"/>
      <c r="N16" s="26" t="s">
        <v>35</v>
      </c>
      <c r="O16" s="26" t="s">
        <v>36</v>
      </c>
      <c r="P16" s="26" t="s">
        <v>26</v>
      </c>
      <c r="Q16" s="26"/>
      <c r="R16" s="26"/>
      <c r="S16" s="26" t="s">
        <v>37</v>
      </c>
      <c r="T16" s="26" t="s">
        <v>38</v>
      </c>
      <c r="U16" s="26"/>
      <c r="V16" s="26"/>
      <c r="W16" s="26"/>
      <c r="X16" s="26"/>
      <c r="Y16" s="201"/>
      <c r="Z16" s="201"/>
      <c r="AA16" s="27"/>
      <c r="AB16" s="27"/>
      <c r="AC16" s="202" t="s">
        <v>173</v>
      </c>
      <c r="AD16" s="202"/>
    </row>
    <row r="17" spans="1:32" ht="16.5" thickBot="1" x14ac:dyDescent="0.3">
      <c r="A17" s="10" t="s">
        <v>39</v>
      </c>
      <c r="B17" s="28">
        <v>193.5</v>
      </c>
      <c r="C17" s="29"/>
      <c r="D17" s="29"/>
      <c r="E17" s="30"/>
      <c r="F17" s="2"/>
      <c r="G17" s="2"/>
      <c r="H17" s="2"/>
      <c r="I17" s="2"/>
      <c r="J17" s="27"/>
      <c r="K17" s="31"/>
      <c r="L17" s="26" t="s">
        <v>40</v>
      </c>
      <c r="M17" s="26" t="s">
        <v>40</v>
      </c>
      <c r="N17" s="26" t="s">
        <v>40</v>
      </c>
      <c r="O17" s="26" t="s">
        <v>40</v>
      </c>
      <c r="P17" s="26" t="s">
        <v>40</v>
      </c>
      <c r="Q17" s="26" t="s">
        <v>40</v>
      </c>
      <c r="R17" s="26" t="s">
        <v>40</v>
      </c>
      <c r="S17" s="26" t="s">
        <v>41</v>
      </c>
      <c r="T17" s="26" t="s">
        <v>40</v>
      </c>
      <c r="U17" s="26" t="s">
        <v>40</v>
      </c>
      <c r="V17" s="26" t="s">
        <v>40</v>
      </c>
      <c r="W17" s="26" t="s">
        <v>40</v>
      </c>
      <c r="X17" s="26" t="s">
        <v>40</v>
      </c>
      <c r="Y17" s="32" t="s">
        <v>40</v>
      </c>
      <c r="Z17" s="32" t="s">
        <v>40</v>
      </c>
      <c r="AA17" s="32" t="s">
        <v>40</v>
      </c>
      <c r="AB17" s="32" t="s">
        <v>41</v>
      </c>
      <c r="AC17" s="32"/>
      <c r="AD17" s="203" t="s">
        <v>40</v>
      </c>
    </row>
    <row r="18" spans="1:32" ht="15" customHeight="1" x14ac:dyDescent="0.25">
      <c r="A18" s="33" t="s">
        <v>42</v>
      </c>
      <c r="B18" s="34">
        <v>4</v>
      </c>
      <c r="C18" s="35"/>
      <c r="D18" s="35"/>
      <c r="E18" s="36"/>
      <c r="F18" s="2"/>
      <c r="G18" s="2"/>
      <c r="H18" s="2"/>
      <c r="I18" s="2"/>
      <c r="J18" s="204" t="s">
        <v>43</v>
      </c>
      <c r="K18" s="38" t="s">
        <v>195</v>
      </c>
      <c r="L18" s="39">
        <v>78015.199999999997</v>
      </c>
      <c r="M18" s="39"/>
      <c r="N18" s="39"/>
      <c r="O18" s="39"/>
      <c r="P18" s="39"/>
      <c r="Q18" s="39"/>
      <c r="R18" s="39"/>
      <c r="S18" s="40"/>
      <c r="T18" s="41"/>
      <c r="U18" s="40"/>
      <c r="V18" s="40"/>
      <c r="W18" s="40"/>
      <c r="X18" s="205"/>
      <c r="Y18" s="428"/>
      <c r="Z18" s="428"/>
      <c r="AA18" s="428"/>
      <c r="AB18" s="428"/>
      <c r="AC18" s="429"/>
      <c r="AD18" s="430"/>
      <c r="AE18" s="111"/>
    </row>
    <row r="19" spans="1:32" ht="15" customHeight="1" thickBot="1" x14ac:dyDescent="0.3">
      <c r="A19" s="43" t="s">
        <v>44</v>
      </c>
      <c r="B19" s="28">
        <v>2</v>
      </c>
      <c r="C19" s="20"/>
      <c r="D19" s="20"/>
      <c r="E19" s="21"/>
      <c r="F19" s="2"/>
      <c r="G19" s="2"/>
      <c r="H19" s="2"/>
      <c r="I19" s="2"/>
      <c r="J19" s="24"/>
      <c r="K19" s="44"/>
      <c r="L19" s="45"/>
      <c r="M19" s="45"/>
      <c r="N19" s="46"/>
      <c r="O19" s="46"/>
      <c r="P19" s="46"/>
      <c r="Q19" s="46"/>
      <c r="R19" s="46"/>
      <c r="S19" s="45"/>
      <c r="T19" s="45"/>
      <c r="U19" s="45"/>
      <c r="V19" s="45"/>
      <c r="W19" s="45"/>
      <c r="X19" s="45"/>
      <c r="Y19" s="431"/>
      <c r="Z19" s="431"/>
      <c r="AA19" s="431"/>
      <c r="AB19" s="431"/>
      <c r="AC19" s="432"/>
      <c r="AD19" s="433"/>
      <c r="AE19" s="111"/>
    </row>
    <row r="20" spans="1:32" ht="15" customHeight="1" thickBot="1" x14ac:dyDescent="0.3">
      <c r="A20" s="167"/>
      <c r="B20" s="167"/>
      <c r="C20" s="620" t="s">
        <v>45</v>
      </c>
      <c r="D20" s="621"/>
      <c r="E20" s="620" t="s">
        <v>46</v>
      </c>
      <c r="F20" s="621"/>
      <c r="G20" s="606" t="s">
        <v>47</v>
      </c>
      <c r="H20" s="607"/>
      <c r="I20" s="2"/>
      <c r="J20" s="24"/>
      <c r="K20" s="44"/>
      <c r="L20" s="45"/>
      <c r="M20" s="45"/>
      <c r="N20" s="46"/>
      <c r="O20" s="46"/>
      <c r="P20" s="46"/>
      <c r="Q20" s="46"/>
      <c r="R20" s="46"/>
      <c r="S20" s="45"/>
      <c r="T20" s="45"/>
      <c r="U20" s="45"/>
      <c r="V20" s="45"/>
      <c r="W20" s="45"/>
      <c r="X20" s="210"/>
      <c r="Y20" s="431"/>
      <c r="Z20" s="431"/>
      <c r="AA20" s="431"/>
      <c r="AB20" s="431"/>
      <c r="AC20" s="432"/>
      <c r="AD20" s="433"/>
      <c r="AE20" s="111"/>
    </row>
    <row r="21" spans="1:32" ht="15" customHeight="1" x14ac:dyDescent="0.25">
      <c r="A21" s="169" t="s">
        <v>48</v>
      </c>
      <c r="B21" s="169" t="s">
        <v>49</v>
      </c>
      <c r="C21" s="211" t="s">
        <v>50</v>
      </c>
      <c r="D21" s="52" t="s">
        <v>51</v>
      </c>
      <c r="E21" s="51" t="s">
        <v>50</v>
      </c>
      <c r="F21" s="53" t="s">
        <v>51</v>
      </c>
      <c r="G21" s="51" t="s">
        <v>50</v>
      </c>
      <c r="H21" s="52" t="s">
        <v>51</v>
      </c>
      <c r="I21" s="2"/>
      <c r="J21" s="54">
        <v>1</v>
      </c>
      <c r="K21" s="55" t="s">
        <v>62</v>
      </c>
      <c r="L21" s="46">
        <v>101836.56</v>
      </c>
      <c r="M21" s="46">
        <v>71373.039999999994</v>
      </c>
      <c r="N21" s="46">
        <v>820.54</v>
      </c>
      <c r="O21" s="46"/>
      <c r="P21" s="431">
        <v>2837.34</v>
      </c>
      <c r="Q21" s="46">
        <v>898.71</v>
      </c>
      <c r="R21" s="46">
        <v>6138.33</v>
      </c>
      <c r="S21" s="46">
        <f>SUM(T21:AD21)</f>
        <v>34766.110000000008</v>
      </c>
      <c r="T21" s="46">
        <v>1703.89</v>
      </c>
      <c r="U21" s="46">
        <v>5038.6899999999996</v>
      </c>
      <c r="V21" s="46">
        <v>11128.36</v>
      </c>
      <c r="W21" s="46">
        <v>45.56</v>
      </c>
      <c r="X21" s="212"/>
      <c r="Y21" s="431"/>
      <c r="Z21" s="431"/>
      <c r="AA21" s="431">
        <v>3327.54</v>
      </c>
      <c r="AB21" s="431">
        <v>2983.15</v>
      </c>
      <c r="AC21" s="432">
        <v>27.54</v>
      </c>
      <c r="AD21" s="46">
        <v>10511.38</v>
      </c>
      <c r="AE21" s="434"/>
    </row>
    <row r="22" spans="1:32" ht="15" customHeight="1" x14ac:dyDescent="0.25">
      <c r="A22" s="169" t="s">
        <v>53</v>
      </c>
      <c r="B22" s="169" t="s">
        <v>54</v>
      </c>
      <c r="C22" s="214" t="s">
        <v>55</v>
      </c>
      <c r="D22" s="59" t="s">
        <v>56</v>
      </c>
      <c r="E22" s="58" t="s">
        <v>55</v>
      </c>
      <c r="F22" s="60" t="s">
        <v>57</v>
      </c>
      <c r="G22" s="58" t="s">
        <v>55</v>
      </c>
      <c r="H22" s="59" t="s">
        <v>57</v>
      </c>
      <c r="I22" s="2"/>
      <c r="J22" s="54">
        <v>2</v>
      </c>
      <c r="K22" s="44" t="s">
        <v>155</v>
      </c>
      <c r="L22" s="46">
        <v>703993.92</v>
      </c>
      <c r="M22" s="46">
        <v>493400.28</v>
      </c>
      <c r="N22" s="46">
        <v>5817.18</v>
      </c>
      <c r="O22" s="46">
        <v>22641.66</v>
      </c>
      <c r="P22" s="431">
        <v>20114.7</v>
      </c>
      <c r="Q22" s="46">
        <v>6370.86</v>
      </c>
      <c r="R22" s="46">
        <v>41280.6</v>
      </c>
      <c r="S22" s="46">
        <f>SUM(T22:AD22)</f>
        <v>106121.07</v>
      </c>
      <c r="T22" s="46">
        <v>3533.97</v>
      </c>
      <c r="U22" s="46">
        <v>7033.89</v>
      </c>
      <c r="V22" s="46">
        <v>17440.53</v>
      </c>
      <c r="W22" s="46">
        <v>0</v>
      </c>
      <c r="X22" s="212"/>
      <c r="Y22" s="215"/>
      <c r="Z22" s="215">
        <v>7500</v>
      </c>
      <c r="AA22" s="215"/>
      <c r="AB22" s="215">
        <v>20460</v>
      </c>
      <c r="AC22" s="216">
        <v>0</v>
      </c>
      <c r="AD22" s="46">
        <v>50152.68</v>
      </c>
      <c r="AE22" s="434"/>
    </row>
    <row r="23" spans="1:32" ht="15" customHeight="1" x14ac:dyDescent="0.25">
      <c r="A23" s="172"/>
      <c r="B23" s="172"/>
      <c r="C23" s="217"/>
      <c r="D23" s="59" t="s">
        <v>58</v>
      </c>
      <c r="E23" s="10"/>
      <c r="F23" s="60" t="s">
        <v>58</v>
      </c>
      <c r="G23" s="10"/>
      <c r="H23" s="59" t="s">
        <v>58</v>
      </c>
      <c r="I23" s="2"/>
      <c r="J23" s="54"/>
      <c r="K23" s="44"/>
      <c r="L23" s="46"/>
      <c r="M23" s="46"/>
      <c r="N23" s="46"/>
      <c r="O23" s="46"/>
      <c r="P23" s="431"/>
      <c r="Q23" s="46"/>
      <c r="R23" s="46"/>
      <c r="S23" s="46"/>
      <c r="T23" s="46"/>
      <c r="U23" s="46"/>
      <c r="V23" s="46"/>
      <c r="W23" s="46"/>
      <c r="X23" s="212"/>
      <c r="Y23" s="431"/>
      <c r="Z23" s="431"/>
      <c r="AA23" s="431"/>
      <c r="AB23" s="431"/>
      <c r="AC23" s="432"/>
      <c r="AD23" s="46"/>
      <c r="AE23" s="434"/>
    </row>
    <row r="24" spans="1:32" ht="15" customHeight="1" thickBot="1" x14ac:dyDescent="0.3">
      <c r="A24" s="172"/>
      <c r="B24" s="172"/>
      <c r="C24" s="214" t="s">
        <v>41</v>
      </c>
      <c r="D24" s="59" t="s">
        <v>40</v>
      </c>
      <c r="E24" s="58" t="s">
        <v>41</v>
      </c>
      <c r="F24" s="60" t="s">
        <v>40</v>
      </c>
      <c r="G24" s="58" t="s">
        <v>41</v>
      </c>
      <c r="H24" s="59" t="s">
        <v>40</v>
      </c>
      <c r="I24" s="2"/>
      <c r="J24" s="54">
        <v>3</v>
      </c>
      <c r="K24" s="44" t="s">
        <v>156</v>
      </c>
      <c r="L24" s="46">
        <v>683698.18</v>
      </c>
      <c r="M24" s="46">
        <v>478674.98</v>
      </c>
      <c r="N24" s="46">
        <v>5604.5</v>
      </c>
      <c r="O24" s="46">
        <v>18602.080000000002</v>
      </c>
      <c r="P24" s="431">
        <v>19379.68</v>
      </c>
      <c r="Q24" s="46">
        <v>6138.04</v>
      </c>
      <c r="R24" s="46">
        <v>40793.83</v>
      </c>
      <c r="S24" s="46">
        <f>SUM(T24:AD24)</f>
        <v>120459.78</v>
      </c>
      <c r="T24" s="46">
        <v>4052.09</v>
      </c>
      <c r="U24" s="46">
        <v>10117.969999999999</v>
      </c>
      <c r="V24" s="46">
        <v>23386.92</v>
      </c>
      <c r="W24" s="46">
        <v>45.56</v>
      </c>
      <c r="X24" s="212"/>
      <c r="Y24" s="215"/>
      <c r="Z24" s="215">
        <v>7500</v>
      </c>
      <c r="AA24" s="215">
        <v>3327.54</v>
      </c>
      <c r="AB24" s="215">
        <v>19910.060000000001</v>
      </c>
      <c r="AC24" s="216">
        <v>27.54</v>
      </c>
      <c r="AD24" s="46">
        <v>52092.1</v>
      </c>
      <c r="AE24" s="434"/>
    </row>
    <row r="25" spans="1:32" ht="15" customHeight="1" x14ac:dyDescent="0.25">
      <c r="A25" s="219" t="s">
        <v>177</v>
      </c>
      <c r="B25" s="622" t="s">
        <v>61</v>
      </c>
      <c r="C25" s="51"/>
      <c r="D25" s="53"/>
      <c r="E25" s="51"/>
      <c r="F25" s="52"/>
      <c r="G25" s="51"/>
      <c r="H25" s="52"/>
      <c r="I25" s="2"/>
      <c r="J25" s="54"/>
      <c r="K25" s="44"/>
      <c r="L25" s="46"/>
      <c r="M25" s="46"/>
      <c r="N25" s="46"/>
      <c r="O25" s="46"/>
      <c r="P25" s="431"/>
      <c r="Q25" s="46"/>
      <c r="R25" s="46"/>
      <c r="S25" s="46"/>
      <c r="T25" s="46"/>
      <c r="U25" s="46"/>
      <c r="V25" s="46"/>
      <c r="W25" s="46"/>
      <c r="X25" s="212"/>
      <c r="Y25" s="215"/>
      <c r="Z25" s="215"/>
      <c r="AA25" s="215"/>
      <c r="AB25" s="215"/>
      <c r="AC25" s="216"/>
      <c r="AD25" s="46"/>
      <c r="AE25" s="434"/>
    </row>
    <row r="26" spans="1:32" ht="15" customHeight="1" x14ac:dyDescent="0.25">
      <c r="A26" s="220" t="s">
        <v>178</v>
      </c>
      <c r="B26" s="623"/>
      <c r="C26" s="58"/>
      <c r="D26" s="60"/>
      <c r="E26" s="58"/>
      <c r="F26" s="59"/>
      <c r="G26" s="58"/>
      <c r="H26" s="59"/>
      <c r="I26" s="2"/>
      <c r="J26" s="54"/>
      <c r="K26" s="44"/>
      <c r="L26" s="46"/>
      <c r="M26" s="46"/>
      <c r="N26" s="46"/>
      <c r="O26" s="46"/>
      <c r="P26" s="431"/>
      <c r="Q26" s="46"/>
      <c r="R26" s="46"/>
      <c r="S26" s="46"/>
      <c r="T26" s="46"/>
      <c r="U26" s="46"/>
      <c r="V26" s="46"/>
      <c r="W26" s="46"/>
      <c r="X26" s="212"/>
      <c r="Y26" s="215"/>
      <c r="Z26" s="215"/>
      <c r="AA26" s="215"/>
      <c r="AB26" s="215"/>
      <c r="AC26" s="216"/>
      <c r="AD26" s="46"/>
      <c r="AE26" s="434"/>
    </row>
    <row r="27" spans="1:32" ht="15" customHeight="1" x14ac:dyDescent="0.25">
      <c r="A27" s="221" t="s">
        <v>179</v>
      </c>
      <c r="B27" s="623"/>
      <c r="C27" s="71">
        <v>86606.124000000011</v>
      </c>
      <c r="D27" s="222">
        <v>3.73</v>
      </c>
      <c r="E27" s="71">
        <v>86606.124000000011</v>
      </c>
      <c r="F27" s="223">
        <v>3.73</v>
      </c>
      <c r="G27" s="71">
        <v>0</v>
      </c>
      <c r="H27" s="223">
        <v>0</v>
      </c>
      <c r="I27" s="2"/>
      <c r="J27" s="54"/>
      <c r="K27" s="44"/>
      <c r="L27" s="46"/>
      <c r="M27" s="46"/>
      <c r="N27" s="46"/>
      <c r="O27" s="46"/>
      <c r="P27" s="431"/>
      <c r="Q27" s="46"/>
      <c r="R27" s="46"/>
      <c r="S27" s="46"/>
      <c r="T27" s="46"/>
      <c r="U27" s="46"/>
      <c r="V27" s="46"/>
      <c r="W27" s="46"/>
      <c r="X27" s="212"/>
      <c r="Y27" s="431"/>
      <c r="Z27" s="431"/>
      <c r="AA27" s="431"/>
      <c r="AB27" s="431"/>
      <c r="AC27" s="432"/>
      <c r="AD27" s="46"/>
      <c r="AE27" s="434"/>
      <c r="AF27" s="213"/>
    </row>
    <row r="28" spans="1:32" ht="15" customHeight="1" x14ac:dyDescent="0.25">
      <c r="A28" s="224" t="s">
        <v>60</v>
      </c>
      <c r="B28" s="623"/>
      <c r="C28" s="225"/>
      <c r="D28" s="222"/>
      <c r="E28" s="225"/>
      <c r="F28" s="223"/>
      <c r="G28" s="225"/>
      <c r="H28" s="223"/>
      <c r="I28" s="2"/>
      <c r="J28" s="54">
        <v>4</v>
      </c>
      <c r="K28" s="44" t="s">
        <v>266</v>
      </c>
      <c r="L28" s="215">
        <f t="shared" ref="L28:AC28" si="0">L21+L22-L24</f>
        <v>122132.29999999993</v>
      </c>
      <c r="M28" s="215">
        <f t="shared" si="0"/>
        <v>86098.340000000084</v>
      </c>
      <c r="N28" s="215">
        <f t="shared" si="0"/>
        <v>1033.2200000000003</v>
      </c>
      <c r="O28" s="215">
        <f t="shared" si="0"/>
        <v>4039.5799999999981</v>
      </c>
      <c r="P28" s="215">
        <f t="shared" si="0"/>
        <v>3572.3600000000006</v>
      </c>
      <c r="Q28" s="215">
        <f t="shared" si="0"/>
        <v>1131.5299999999997</v>
      </c>
      <c r="R28" s="215">
        <f t="shared" si="0"/>
        <v>6625.0999999999985</v>
      </c>
      <c r="S28" s="215">
        <f>T28+U28+V28+W28+X28+Y28+Z28+AA28+AB28+AC28+AD28</f>
        <v>20427.400000000001</v>
      </c>
      <c r="T28" s="215">
        <f t="shared" si="0"/>
        <v>1185.7699999999995</v>
      </c>
      <c r="U28" s="215">
        <f t="shared" si="0"/>
        <v>1954.6100000000006</v>
      </c>
      <c r="V28" s="215">
        <f t="shared" si="0"/>
        <v>5181.9700000000012</v>
      </c>
      <c r="W28" s="215">
        <f t="shared" si="0"/>
        <v>0</v>
      </c>
      <c r="X28" s="215">
        <f t="shared" si="0"/>
        <v>0</v>
      </c>
      <c r="Y28" s="215">
        <f t="shared" si="0"/>
        <v>0</v>
      </c>
      <c r="Z28" s="215">
        <v>0</v>
      </c>
      <c r="AA28" s="215">
        <f t="shared" si="0"/>
        <v>0</v>
      </c>
      <c r="AB28" s="215">
        <f t="shared" si="0"/>
        <v>3533.09</v>
      </c>
      <c r="AC28" s="215">
        <f t="shared" si="0"/>
        <v>0</v>
      </c>
      <c r="AD28" s="215">
        <f>AD21+AD22-AD24</f>
        <v>8571.9599999999991</v>
      </c>
      <c r="AE28" s="434"/>
    </row>
    <row r="29" spans="1:32" ht="15" customHeight="1" x14ac:dyDescent="0.25">
      <c r="A29" s="224"/>
      <c r="B29" s="623"/>
      <c r="C29" s="225"/>
      <c r="D29" s="222"/>
      <c r="E29" s="225"/>
      <c r="F29" s="223"/>
      <c r="G29" s="225"/>
      <c r="H29" s="223"/>
      <c r="I29" s="2"/>
      <c r="J29" s="54"/>
      <c r="K29" s="44"/>
      <c r="L29" s="215"/>
      <c r="M29" s="215"/>
      <c r="N29" s="215"/>
      <c r="O29" s="215"/>
      <c r="P29" s="215"/>
      <c r="Q29" s="215"/>
      <c r="R29" s="215"/>
      <c r="S29" s="215"/>
      <c r="T29" s="215"/>
      <c r="U29" s="215"/>
      <c r="V29" s="215"/>
      <c r="W29" s="215"/>
      <c r="X29" s="216"/>
      <c r="Y29" s="215"/>
      <c r="Z29" s="215"/>
      <c r="AA29" s="215"/>
      <c r="AB29" s="215"/>
      <c r="AC29" s="216"/>
      <c r="AD29" s="61"/>
      <c r="AE29" s="434"/>
    </row>
    <row r="30" spans="1:32" ht="15" customHeight="1" x14ac:dyDescent="0.25">
      <c r="A30" s="224"/>
      <c r="B30" s="623"/>
      <c r="C30" s="225"/>
      <c r="D30" s="222"/>
      <c r="E30" s="225"/>
      <c r="F30" s="223"/>
      <c r="G30" s="225"/>
      <c r="H30" s="223"/>
      <c r="I30" s="2"/>
      <c r="J30" s="54"/>
      <c r="K30" s="44"/>
      <c r="L30" s="46"/>
      <c r="M30" s="46"/>
      <c r="N30" s="46"/>
      <c r="O30" s="46"/>
      <c r="P30" s="46"/>
      <c r="Q30" s="46"/>
      <c r="R30" s="46"/>
      <c r="S30" s="46"/>
      <c r="T30" s="46"/>
      <c r="U30" s="46"/>
      <c r="V30" s="46"/>
      <c r="W30" s="46"/>
      <c r="X30" s="212"/>
      <c r="Y30" s="46"/>
      <c r="Z30" s="46"/>
      <c r="AA30" s="46"/>
      <c r="AB30" s="46"/>
      <c r="AC30" s="212"/>
      <c r="AD30" s="76"/>
      <c r="AE30" s="434"/>
    </row>
    <row r="31" spans="1:32" ht="15" customHeight="1" x14ac:dyDescent="0.25">
      <c r="A31" s="226"/>
      <c r="B31" s="623"/>
      <c r="C31" s="79"/>
      <c r="D31" s="227"/>
      <c r="E31" s="79"/>
      <c r="F31" s="228"/>
      <c r="G31" s="229"/>
      <c r="H31" s="228"/>
      <c r="I31" s="2"/>
      <c r="J31" s="54">
        <v>5</v>
      </c>
      <c r="K31" s="44" t="s">
        <v>64</v>
      </c>
      <c r="L31" s="435">
        <v>1163314.45536</v>
      </c>
      <c r="M31" s="82"/>
      <c r="N31" s="82"/>
      <c r="O31" s="82"/>
      <c r="P31" s="82"/>
      <c r="Q31" s="82"/>
      <c r="R31" s="82"/>
      <c r="S31" s="82"/>
      <c r="T31" s="46"/>
      <c r="U31" s="46"/>
      <c r="V31" s="46"/>
      <c r="W31" s="46"/>
      <c r="X31" s="212"/>
      <c r="Y31" s="431"/>
      <c r="Z31" s="431"/>
      <c r="AA31" s="431"/>
      <c r="AB31" s="431"/>
      <c r="AC31" s="432"/>
      <c r="AD31" s="433"/>
      <c r="AE31" s="111"/>
    </row>
    <row r="32" spans="1:32" ht="15" customHeight="1" thickBot="1" x14ac:dyDescent="0.3">
      <c r="A32" s="230"/>
      <c r="B32" s="624"/>
      <c r="C32" s="231"/>
      <c r="D32" s="232"/>
      <c r="E32" s="231"/>
      <c r="F32" s="233"/>
      <c r="G32" s="234"/>
      <c r="H32" s="233"/>
      <c r="I32" s="2"/>
      <c r="J32" s="235"/>
      <c r="K32" s="236"/>
      <c r="L32" s="436"/>
      <c r="M32" s="237"/>
      <c r="N32" s="237"/>
      <c r="O32" s="237"/>
      <c r="P32" s="237"/>
      <c r="Q32" s="237"/>
      <c r="R32" s="237"/>
      <c r="S32" s="237"/>
      <c r="T32" s="238"/>
      <c r="U32" s="238"/>
      <c r="V32" s="238"/>
      <c r="W32" s="238"/>
      <c r="X32" s="239"/>
      <c r="Y32" s="437"/>
      <c r="Z32" s="437"/>
      <c r="AA32" s="437"/>
      <c r="AB32" s="437"/>
      <c r="AC32" s="438"/>
      <c r="AD32" s="439"/>
      <c r="AE32" s="111"/>
    </row>
    <row r="33" spans="1:30" ht="15" customHeight="1" thickBot="1" x14ac:dyDescent="0.3">
      <c r="A33" s="240" t="s">
        <v>180</v>
      </c>
      <c r="B33" s="614" t="s">
        <v>65</v>
      </c>
      <c r="C33" s="241"/>
      <c r="D33" s="242"/>
      <c r="E33" s="241"/>
      <c r="F33" s="242"/>
      <c r="G33" s="241"/>
      <c r="H33" s="242"/>
      <c r="I33" s="2"/>
      <c r="J33" s="243"/>
      <c r="K33" s="244"/>
      <c r="L33" s="245"/>
      <c r="M33" s="246"/>
      <c r="N33" s="90"/>
      <c r="O33" s="90"/>
      <c r="P33" s="90"/>
      <c r="Q33" s="90"/>
      <c r="R33" s="90"/>
      <c r="S33" s="90"/>
      <c r="T33" s="90"/>
      <c r="U33" s="90"/>
      <c r="V33" s="90"/>
      <c r="W33" s="90"/>
      <c r="X33" s="247"/>
      <c r="Y33" s="248"/>
      <c r="Z33" s="248"/>
      <c r="AA33" s="248"/>
      <c r="AB33" s="248"/>
      <c r="AC33" s="249"/>
      <c r="AD33" s="91"/>
    </row>
    <row r="34" spans="1:30" ht="23.25" customHeight="1" x14ac:dyDescent="0.25">
      <c r="A34" s="221" t="s">
        <v>181</v>
      </c>
      <c r="B34" s="615"/>
      <c r="C34" s="250"/>
      <c r="D34" s="251"/>
      <c r="E34" s="250"/>
      <c r="F34" s="251"/>
      <c r="G34" s="250"/>
      <c r="H34" s="251"/>
      <c r="I34" s="2"/>
      <c r="J34" s="252"/>
      <c r="K34" s="252"/>
      <c r="L34" s="252"/>
      <c r="M34" s="253"/>
      <c r="N34" s="97"/>
      <c r="O34" s="97"/>
      <c r="P34" s="97"/>
      <c r="Q34" s="97"/>
      <c r="R34" s="97"/>
      <c r="S34" s="97"/>
      <c r="T34" s="97"/>
      <c r="U34" s="97"/>
      <c r="V34" s="97"/>
      <c r="W34" s="97"/>
      <c r="X34" s="97"/>
      <c r="Y34" s="56"/>
      <c r="Z34" s="56"/>
      <c r="AA34" s="56"/>
      <c r="AB34" s="56"/>
      <c r="AC34" s="56"/>
      <c r="AD34" s="56"/>
    </row>
    <row r="35" spans="1:30" ht="29.25" customHeight="1" x14ac:dyDescent="0.25">
      <c r="A35" s="224" t="s">
        <v>60</v>
      </c>
      <c r="B35" s="615"/>
      <c r="C35" s="71">
        <v>88463.627999999997</v>
      </c>
      <c r="D35" s="72">
        <v>3.81</v>
      </c>
      <c r="E35" s="71">
        <v>88463.627999999997</v>
      </c>
      <c r="F35" s="72">
        <v>3.81</v>
      </c>
      <c r="G35" s="71">
        <v>0</v>
      </c>
      <c r="H35" s="72">
        <v>0</v>
      </c>
      <c r="I35" s="2"/>
      <c r="J35" s="252"/>
      <c r="K35" s="252"/>
      <c r="L35" s="252"/>
      <c r="M35" s="253"/>
      <c r="N35" s="97"/>
      <c r="O35" s="97"/>
      <c r="P35" s="97"/>
      <c r="Q35" s="97"/>
      <c r="R35" s="97"/>
      <c r="S35" s="97"/>
      <c r="T35" s="97"/>
      <c r="U35" s="97"/>
      <c r="V35" s="97"/>
      <c r="W35" s="97"/>
      <c r="X35" s="97"/>
      <c r="Y35" s="56"/>
      <c r="Z35" s="56"/>
      <c r="AA35" s="56"/>
      <c r="AB35" s="56"/>
      <c r="AC35" s="56"/>
      <c r="AD35" s="56"/>
    </row>
    <row r="36" spans="1:30" ht="19.5" customHeight="1" x14ac:dyDescent="0.25">
      <c r="A36" s="221"/>
      <c r="B36" s="615"/>
      <c r="C36" s="250"/>
      <c r="D36" s="251"/>
      <c r="E36" s="250"/>
      <c r="F36" s="251"/>
      <c r="G36" s="250"/>
      <c r="H36" s="251"/>
      <c r="I36" s="2"/>
      <c r="J36" s="252"/>
      <c r="K36" s="252"/>
      <c r="L36" s="252"/>
      <c r="M36" s="253"/>
      <c r="N36" s="97"/>
      <c r="O36" s="97"/>
      <c r="P36" s="97"/>
      <c r="Q36" s="97"/>
      <c r="R36" s="97"/>
      <c r="S36" s="97"/>
      <c r="T36" s="97"/>
      <c r="U36" s="97"/>
      <c r="V36" s="97"/>
      <c r="W36" s="97"/>
      <c r="X36" s="97"/>
      <c r="Y36" s="56"/>
      <c r="Z36" s="56"/>
      <c r="AA36" s="56"/>
      <c r="AB36" s="56"/>
      <c r="AC36" s="56"/>
      <c r="AD36" s="56"/>
    </row>
    <row r="37" spans="1:30" ht="21" customHeight="1" thickBot="1" x14ac:dyDescent="0.3">
      <c r="A37" s="254"/>
      <c r="B37" s="616"/>
      <c r="C37" s="255"/>
      <c r="D37" s="256"/>
      <c r="E37" s="255"/>
      <c r="F37" s="256"/>
      <c r="G37" s="255"/>
      <c r="H37" s="256"/>
      <c r="I37" s="2"/>
      <c r="J37" s="95"/>
      <c r="K37" s="95"/>
      <c r="L37" s="97"/>
      <c r="M37" s="97"/>
      <c r="N37" s="96"/>
      <c r="O37" s="96"/>
      <c r="P37" s="96"/>
      <c r="Q37" s="96"/>
      <c r="R37" s="96"/>
      <c r="S37" s="97"/>
      <c r="T37" s="97"/>
      <c r="U37" s="97"/>
      <c r="V37" s="97"/>
      <c r="W37" s="97"/>
      <c r="X37" s="97"/>
      <c r="Y37" s="2"/>
      <c r="Z37" s="2"/>
      <c r="AA37" s="2"/>
      <c r="AB37" s="2"/>
      <c r="AC37" s="2"/>
      <c r="AD37" s="2"/>
    </row>
    <row r="38" spans="1:30" ht="15.75" x14ac:dyDescent="0.25">
      <c r="A38" s="106" t="s">
        <v>68</v>
      </c>
      <c r="B38" s="100" t="s">
        <v>69</v>
      </c>
      <c r="C38" s="71">
        <v>55725.120000000003</v>
      </c>
      <c r="D38" s="101">
        <v>2.4</v>
      </c>
      <c r="E38" s="71">
        <v>55725.120000000003</v>
      </c>
      <c r="F38" s="101">
        <v>2.4</v>
      </c>
      <c r="G38" s="115">
        <v>0</v>
      </c>
      <c r="H38" s="103">
        <v>0</v>
      </c>
      <c r="I38" s="2"/>
      <c r="J38" s="95"/>
      <c r="K38" s="95"/>
      <c r="L38" s="97"/>
      <c r="M38" s="97"/>
      <c r="R38" s="611" t="s">
        <v>182</v>
      </c>
      <c r="S38" s="611"/>
      <c r="T38" s="611"/>
      <c r="U38" s="611"/>
      <c r="V38" s="97"/>
      <c r="W38" s="97"/>
      <c r="X38" s="97"/>
      <c r="Y38" s="2"/>
      <c r="Z38" s="2"/>
      <c r="AA38" s="2"/>
      <c r="AB38" s="2"/>
      <c r="AC38" s="2"/>
      <c r="AD38" s="2"/>
    </row>
    <row r="39" spans="1:30" ht="15.75" x14ac:dyDescent="0.25">
      <c r="A39" s="106" t="s">
        <v>72</v>
      </c>
      <c r="B39" s="50" t="s">
        <v>73</v>
      </c>
      <c r="C39" s="107"/>
      <c r="D39" s="108" t="s">
        <v>34</v>
      </c>
      <c r="E39" s="107"/>
      <c r="F39" s="108" t="s">
        <v>34</v>
      </c>
      <c r="G39" s="109"/>
      <c r="H39" s="110" t="s">
        <v>34</v>
      </c>
      <c r="I39" s="2"/>
      <c r="J39" s="95"/>
      <c r="K39" s="258"/>
      <c r="L39" s="97"/>
      <c r="M39" s="97"/>
      <c r="R39" s="612" t="s">
        <v>183</v>
      </c>
      <c r="S39" s="612"/>
      <c r="T39" s="612"/>
      <c r="U39" s="612"/>
      <c r="V39" s="97"/>
      <c r="W39" s="97"/>
      <c r="X39" s="97"/>
      <c r="Y39" s="2"/>
      <c r="Z39" s="2"/>
      <c r="AA39" s="2"/>
      <c r="AB39" s="2"/>
      <c r="AC39" s="2"/>
      <c r="AD39" s="2"/>
    </row>
    <row r="40" spans="1:30" ht="15.75" x14ac:dyDescent="0.25">
      <c r="A40" s="106" t="s">
        <v>74</v>
      </c>
      <c r="B40" s="50" t="s">
        <v>75</v>
      </c>
      <c r="C40" s="107"/>
      <c r="D40" s="108"/>
      <c r="E40" s="107"/>
      <c r="F40" s="108"/>
      <c r="G40" s="109"/>
      <c r="H40" s="110"/>
      <c r="I40" s="2"/>
      <c r="J40" s="95"/>
      <c r="K40" s="111"/>
      <c r="L40" s="95"/>
      <c r="M40" s="95"/>
      <c r="R40" s="111"/>
      <c r="S40" s="111"/>
      <c r="T40" s="97"/>
      <c r="U40" s="97"/>
      <c r="V40" s="97"/>
      <c r="W40" s="97"/>
      <c r="X40" s="97"/>
      <c r="Y40" s="2"/>
      <c r="Z40" s="2"/>
      <c r="AA40" s="2"/>
      <c r="AB40" s="2"/>
      <c r="AC40" s="2"/>
      <c r="AD40" s="2"/>
    </row>
    <row r="41" spans="1:30" ht="15.75" x14ac:dyDescent="0.25">
      <c r="A41" s="106"/>
      <c r="B41" s="50"/>
      <c r="C41" s="107"/>
      <c r="D41" s="108"/>
      <c r="E41" s="107"/>
      <c r="F41" s="108"/>
      <c r="G41" s="109"/>
      <c r="H41" s="110"/>
      <c r="I41" s="2"/>
      <c r="J41" s="95"/>
      <c r="K41" s="112"/>
      <c r="L41" s="112"/>
      <c r="M41" s="112"/>
      <c r="R41" s="112" t="s">
        <v>77</v>
      </c>
      <c r="S41" s="112"/>
      <c r="T41" s="259"/>
      <c r="U41" s="112"/>
      <c r="V41" s="97"/>
      <c r="W41" s="97"/>
      <c r="X41" s="97"/>
      <c r="Y41" s="2"/>
      <c r="Z41" s="2"/>
      <c r="AA41" s="2"/>
      <c r="AB41" s="2"/>
      <c r="AC41" s="2"/>
      <c r="AD41" s="2"/>
    </row>
    <row r="42" spans="1:30" ht="15.75" x14ac:dyDescent="0.25">
      <c r="A42" s="99" t="s">
        <v>80</v>
      </c>
      <c r="B42" s="100" t="s">
        <v>81</v>
      </c>
      <c r="C42" s="102">
        <v>49920.42</v>
      </c>
      <c r="D42" s="101">
        <v>2.15</v>
      </c>
      <c r="E42" s="102">
        <v>49920.42</v>
      </c>
      <c r="F42" s="101">
        <v>2.15</v>
      </c>
      <c r="G42" s="115">
        <v>0</v>
      </c>
      <c r="H42" s="103">
        <v>0</v>
      </c>
      <c r="I42" s="2"/>
      <c r="J42" s="95"/>
      <c r="K42" s="605"/>
      <c r="L42" s="605"/>
      <c r="M42" s="113"/>
      <c r="R42" s="605" t="s">
        <v>79</v>
      </c>
      <c r="S42" s="605"/>
      <c r="T42" s="605"/>
      <c r="U42" s="605"/>
      <c r="V42" s="97"/>
      <c r="W42" s="116"/>
      <c r="X42" s="116"/>
      <c r="Y42" s="2"/>
      <c r="Z42" s="2"/>
      <c r="AA42" s="2"/>
      <c r="AB42" s="2"/>
      <c r="AC42" s="2"/>
      <c r="AD42" s="2"/>
    </row>
    <row r="43" spans="1:30" ht="15.75" x14ac:dyDescent="0.25">
      <c r="A43" s="106" t="s">
        <v>82</v>
      </c>
      <c r="B43" s="50"/>
      <c r="C43" s="109"/>
      <c r="D43" s="108"/>
      <c r="E43" s="109"/>
      <c r="F43" s="108"/>
      <c r="G43" s="109"/>
      <c r="H43" s="110"/>
      <c r="I43" s="2"/>
      <c r="J43" s="95"/>
      <c r="K43" s="2"/>
      <c r="L43" s="97"/>
      <c r="M43" s="97"/>
      <c r="N43" s="97"/>
      <c r="O43" s="97"/>
      <c r="P43" s="97"/>
      <c r="Q43" s="97"/>
      <c r="R43" s="97"/>
      <c r="S43" s="97"/>
      <c r="T43" s="97"/>
      <c r="U43" s="97"/>
      <c r="V43" s="97"/>
      <c r="W43" s="97"/>
      <c r="X43" s="97"/>
      <c r="Y43" s="2"/>
      <c r="Z43" s="2"/>
      <c r="AA43" s="2"/>
      <c r="AB43" s="2"/>
      <c r="AC43" s="2"/>
      <c r="AD43" s="2"/>
    </row>
    <row r="44" spans="1:30" ht="15.75" x14ac:dyDescent="0.25">
      <c r="A44" s="118" t="s">
        <v>83</v>
      </c>
      <c r="B44" s="119"/>
      <c r="C44" s="120"/>
      <c r="D44" s="121"/>
      <c r="E44" s="120"/>
      <c r="F44" s="121"/>
      <c r="G44" s="120"/>
      <c r="H44" s="122"/>
      <c r="I44" s="2"/>
      <c r="J44" s="123"/>
      <c r="K44" s="124"/>
      <c r="L44" s="125"/>
      <c r="M44" s="125"/>
      <c r="N44" s="96"/>
      <c r="O44" s="96"/>
      <c r="P44" s="96"/>
      <c r="Q44" s="96"/>
      <c r="R44" s="96"/>
      <c r="S44" s="96"/>
      <c r="T44" s="97"/>
      <c r="U44" s="97"/>
      <c r="V44" s="97"/>
      <c r="W44" s="97"/>
      <c r="X44" s="97"/>
      <c r="Y44" s="2"/>
      <c r="Z44" s="2"/>
      <c r="AA44" s="2"/>
      <c r="AB44" s="2"/>
      <c r="AC44" s="2"/>
      <c r="AD44" s="2"/>
    </row>
    <row r="45" spans="1:30" ht="28.5" x14ac:dyDescent="0.25">
      <c r="A45" s="126" t="s">
        <v>84</v>
      </c>
      <c r="B45" s="100"/>
      <c r="C45" s="127">
        <v>153940.644</v>
      </c>
      <c r="D45" s="128">
        <v>6.63</v>
      </c>
      <c r="E45" s="127">
        <v>153940.644</v>
      </c>
      <c r="F45" s="128">
        <v>6.63</v>
      </c>
      <c r="G45" s="129">
        <v>0</v>
      </c>
      <c r="H45" s="130">
        <v>0</v>
      </c>
      <c r="I45" s="2"/>
      <c r="J45" s="95"/>
      <c r="K45" s="124"/>
      <c r="L45" s="97"/>
      <c r="M45" s="97"/>
      <c r="N45" s="97"/>
      <c r="O45" s="97"/>
      <c r="P45" s="97"/>
      <c r="Q45" s="97"/>
      <c r="R45" s="97"/>
      <c r="S45" s="97"/>
      <c r="T45" s="97"/>
      <c r="U45" s="97"/>
      <c r="V45" s="97"/>
      <c r="W45" s="97"/>
      <c r="X45" s="97"/>
      <c r="Y45" s="2"/>
      <c r="Z45" s="2"/>
      <c r="AA45" s="2"/>
      <c r="AB45" s="2"/>
      <c r="AC45" s="2"/>
      <c r="AD45" s="2"/>
    </row>
    <row r="46" spans="1:30" ht="15.75" x14ac:dyDescent="0.25">
      <c r="A46" s="131" t="s">
        <v>85</v>
      </c>
      <c r="B46" s="132" t="s">
        <v>86</v>
      </c>
      <c r="C46" s="133"/>
      <c r="D46" s="134"/>
      <c r="E46" s="133"/>
      <c r="F46" s="134"/>
      <c r="G46" s="135"/>
      <c r="H46" s="136"/>
      <c r="I46" s="2"/>
      <c r="J46" s="95"/>
      <c r="K46" s="95"/>
      <c r="L46" s="95"/>
      <c r="M46" s="95"/>
      <c r="N46" s="96"/>
      <c r="O46" s="96"/>
      <c r="P46" s="96"/>
      <c r="Q46" s="96"/>
      <c r="R46" s="96"/>
      <c r="S46" s="97"/>
      <c r="T46" s="97"/>
      <c r="U46" s="97"/>
      <c r="V46" s="97"/>
      <c r="W46" s="97"/>
      <c r="X46" s="97"/>
      <c r="Y46" s="2"/>
      <c r="Z46" s="2"/>
      <c r="AA46" s="2"/>
      <c r="AB46" s="2"/>
      <c r="AC46" s="2"/>
      <c r="AD46" s="2"/>
    </row>
    <row r="47" spans="1:30" ht="15.75" x14ac:dyDescent="0.25">
      <c r="A47" s="137" t="s">
        <v>87</v>
      </c>
      <c r="B47" s="138"/>
      <c r="C47" s="133"/>
      <c r="D47" s="134"/>
      <c r="E47" s="133"/>
      <c r="F47" s="134"/>
      <c r="G47" s="135"/>
      <c r="H47" s="136"/>
      <c r="I47" s="2"/>
      <c r="J47" s="95"/>
      <c r="K47" s="95"/>
      <c r="L47" s="95"/>
      <c r="M47" s="95"/>
      <c r="N47" s="97"/>
      <c r="O47" s="97"/>
      <c r="P47" s="97"/>
      <c r="Q47" s="97"/>
      <c r="R47" s="97"/>
      <c r="S47" s="97"/>
      <c r="T47" s="97"/>
      <c r="U47" s="97"/>
      <c r="V47" s="97"/>
      <c r="W47" s="97"/>
      <c r="X47" s="97"/>
      <c r="Y47" s="2"/>
      <c r="Z47" s="2"/>
      <c r="AA47" s="2"/>
      <c r="AB47" s="2"/>
      <c r="AC47" s="2"/>
      <c r="AD47" s="2"/>
    </row>
    <row r="48" spans="1:30" ht="15.75" x14ac:dyDescent="0.25">
      <c r="A48" s="131" t="s">
        <v>88</v>
      </c>
      <c r="B48" s="132" t="s">
        <v>89</v>
      </c>
      <c r="C48" s="133"/>
      <c r="D48" s="134"/>
      <c r="E48" s="133"/>
      <c r="F48" s="134"/>
      <c r="G48" s="135"/>
      <c r="H48" s="136"/>
      <c r="I48" s="2"/>
      <c r="J48" s="95"/>
      <c r="K48" s="95"/>
      <c r="L48" s="97"/>
      <c r="M48" s="97"/>
      <c r="N48" s="97"/>
      <c r="O48" s="97"/>
      <c r="P48" s="97"/>
      <c r="Q48" s="97"/>
      <c r="R48" s="97"/>
      <c r="S48" s="97"/>
      <c r="T48" s="97"/>
      <c r="U48" s="97"/>
      <c r="V48" s="97"/>
      <c r="W48" s="97"/>
      <c r="X48" s="97"/>
      <c r="Y48" s="2"/>
      <c r="Z48" s="2"/>
      <c r="AA48" s="2"/>
      <c r="AB48" s="2"/>
      <c r="AC48" s="2"/>
      <c r="AD48" s="2"/>
    </row>
    <row r="49" spans="1:30" ht="15.75" x14ac:dyDescent="0.25">
      <c r="A49" s="137"/>
      <c r="B49" s="138"/>
      <c r="C49" s="133"/>
      <c r="D49" s="134"/>
      <c r="E49" s="133"/>
      <c r="F49" s="134"/>
      <c r="G49" s="135"/>
      <c r="H49" s="136"/>
      <c r="I49" s="2"/>
      <c r="J49" s="95"/>
      <c r="K49" s="95"/>
      <c r="L49" s="97"/>
      <c r="M49" s="97"/>
      <c r="N49" s="95"/>
      <c r="O49" s="95"/>
      <c r="P49" s="95"/>
      <c r="Q49" s="95"/>
      <c r="R49" s="95"/>
      <c r="S49" s="97"/>
      <c r="T49" s="97"/>
      <c r="U49" s="97"/>
      <c r="V49" s="97"/>
      <c r="W49" s="97"/>
      <c r="X49" s="97"/>
      <c r="Y49" s="2"/>
      <c r="Z49" s="2"/>
      <c r="AA49" s="2"/>
      <c r="AB49" s="2"/>
      <c r="AC49" s="2"/>
      <c r="AD49" s="2"/>
    </row>
    <row r="50" spans="1:30" ht="15.75" x14ac:dyDescent="0.25">
      <c r="A50" s="139" t="s">
        <v>90</v>
      </c>
      <c r="B50" s="132"/>
      <c r="C50" s="133"/>
      <c r="D50" s="134"/>
      <c r="E50" s="133"/>
      <c r="F50" s="134"/>
      <c r="G50" s="135"/>
      <c r="H50" s="136"/>
      <c r="I50" s="2"/>
      <c r="J50" s="95"/>
      <c r="K50" s="95"/>
      <c r="L50" s="125"/>
      <c r="M50" s="125"/>
      <c r="N50" s="95"/>
      <c r="O50" s="95"/>
      <c r="P50" s="95"/>
      <c r="Q50" s="95"/>
      <c r="R50" s="95"/>
      <c r="S50" s="97"/>
      <c r="T50" s="97"/>
      <c r="U50" s="97"/>
      <c r="V50" s="97"/>
      <c r="W50" s="97"/>
      <c r="X50" s="97"/>
      <c r="Y50" s="2"/>
      <c r="Z50" s="2"/>
      <c r="AA50" s="2"/>
      <c r="AB50" s="2"/>
      <c r="AC50" s="2"/>
      <c r="AD50" s="2"/>
    </row>
    <row r="51" spans="1:30" ht="15.75" x14ac:dyDescent="0.25">
      <c r="A51" s="140" t="s">
        <v>91</v>
      </c>
      <c r="B51" s="141" t="s">
        <v>89</v>
      </c>
      <c r="C51" s="133"/>
      <c r="D51" s="134"/>
      <c r="E51" s="133"/>
      <c r="F51" s="134"/>
      <c r="G51" s="135"/>
      <c r="H51" s="136"/>
      <c r="I51" s="2"/>
      <c r="J51" s="95"/>
      <c r="K51" s="124"/>
      <c r="L51" s="95"/>
      <c r="M51" s="95"/>
      <c r="N51" s="95"/>
      <c r="O51" s="95"/>
      <c r="P51" s="95"/>
      <c r="Q51" s="95"/>
      <c r="R51" s="95"/>
      <c r="S51" s="97"/>
      <c r="T51" s="97"/>
      <c r="U51" s="97"/>
      <c r="V51" s="97"/>
      <c r="W51" s="97"/>
      <c r="X51" s="97"/>
      <c r="Y51" s="2"/>
      <c r="Z51" s="2"/>
      <c r="AA51" s="2"/>
      <c r="AB51" s="2"/>
      <c r="AC51" s="2"/>
      <c r="AD51" s="2"/>
    </row>
    <row r="52" spans="1:30" ht="15.75" x14ac:dyDescent="0.25">
      <c r="A52" s="139" t="s">
        <v>92</v>
      </c>
      <c r="B52" s="132"/>
      <c r="C52" s="133"/>
      <c r="D52" s="134"/>
      <c r="E52" s="133"/>
      <c r="F52" s="134"/>
      <c r="G52" s="135"/>
      <c r="H52" s="136"/>
      <c r="I52" s="2"/>
      <c r="J52" s="95"/>
      <c r="K52" s="95"/>
      <c r="L52" s="95"/>
      <c r="M52" s="95"/>
      <c r="N52" s="95"/>
      <c r="O52" s="95"/>
      <c r="P52" s="95"/>
      <c r="Q52" s="95"/>
      <c r="R52" s="95"/>
      <c r="S52" s="97"/>
      <c r="T52" s="97"/>
      <c r="U52" s="97"/>
      <c r="V52" s="97"/>
      <c r="W52" s="97"/>
      <c r="X52" s="97"/>
      <c r="Y52" s="2"/>
      <c r="Z52" s="2"/>
      <c r="AA52" s="2"/>
      <c r="AB52" s="2"/>
      <c r="AC52" s="2"/>
      <c r="AD52" s="2"/>
    </row>
    <row r="53" spans="1:30" x14ac:dyDescent="0.25">
      <c r="A53" s="140" t="s">
        <v>93</v>
      </c>
      <c r="B53" s="141" t="s">
        <v>94</v>
      </c>
      <c r="C53" s="133"/>
      <c r="D53" s="134"/>
      <c r="E53" s="133"/>
      <c r="F53" s="134"/>
      <c r="G53" s="135"/>
      <c r="H53" s="136"/>
      <c r="I53" s="2"/>
      <c r="J53" s="56"/>
      <c r="K53" s="56"/>
      <c r="L53" s="56"/>
      <c r="M53" s="56"/>
      <c r="N53" s="56"/>
      <c r="O53" s="56"/>
      <c r="P53" s="56"/>
      <c r="Q53" s="56"/>
      <c r="R53" s="56"/>
      <c r="S53" s="56"/>
      <c r="T53" s="56"/>
      <c r="U53" s="56"/>
      <c r="V53" s="56"/>
      <c r="W53" s="56"/>
      <c r="X53" s="56"/>
      <c r="Y53" s="2"/>
      <c r="Z53" s="2"/>
      <c r="AA53" s="2"/>
      <c r="AB53" s="2"/>
      <c r="AC53" s="2"/>
      <c r="AD53" s="2"/>
    </row>
    <row r="54" spans="1:30" x14ac:dyDescent="0.25">
      <c r="A54" s="140" t="s">
        <v>95</v>
      </c>
      <c r="B54" s="138" t="s">
        <v>94</v>
      </c>
      <c r="C54" s="133"/>
      <c r="D54" s="134"/>
      <c r="E54" s="133"/>
      <c r="F54" s="134"/>
      <c r="G54" s="135"/>
      <c r="H54" s="136"/>
      <c r="I54" s="2"/>
      <c r="J54" s="56"/>
      <c r="K54" s="56"/>
      <c r="L54" s="56"/>
      <c r="M54" s="56"/>
      <c r="N54" s="56"/>
      <c r="O54" s="56"/>
      <c r="P54" s="56"/>
      <c r="Q54" s="56"/>
      <c r="R54" s="56"/>
      <c r="S54" s="56"/>
      <c r="T54" s="56"/>
      <c r="U54" s="56"/>
      <c r="V54" s="56"/>
      <c r="W54" s="56"/>
      <c r="X54" s="56"/>
      <c r="Y54" s="2"/>
      <c r="Z54" s="2"/>
      <c r="AA54" s="2"/>
      <c r="AB54" s="2"/>
      <c r="AC54" s="2"/>
      <c r="AD54" s="2"/>
    </row>
    <row r="55" spans="1:30" x14ac:dyDescent="0.25">
      <c r="A55" s="142" t="s">
        <v>96</v>
      </c>
      <c r="B55" s="141"/>
      <c r="C55" s="133"/>
      <c r="D55" s="134"/>
      <c r="E55" s="133"/>
      <c r="F55" s="134"/>
      <c r="G55" s="135"/>
      <c r="H55" s="136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  <c r="AA55" s="2"/>
      <c r="AB55" s="2"/>
      <c r="AC55" s="2"/>
      <c r="AD55" s="2"/>
    </row>
    <row r="56" spans="1:30" x14ac:dyDescent="0.25">
      <c r="A56" s="142" t="s">
        <v>97</v>
      </c>
      <c r="B56" s="141"/>
      <c r="C56" s="133"/>
      <c r="D56" s="134"/>
      <c r="E56" s="133"/>
      <c r="F56" s="134"/>
      <c r="G56" s="135"/>
      <c r="H56" s="136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  <c r="AA56" s="2"/>
      <c r="AB56" s="2"/>
      <c r="AC56" s="2"/>
      <c r="AD56" s="2"/>
    </row>
    <row r="57" spans="1:30" x14ac:dyDescent="0.25">
      <c r="A57" s="142" t="s">
        <v>98</v>
      </c>
      <c r="B57" s="141" t="s">
        <v>99</v>
      </c>
      <c r="C57" s="133"/>
      <c r="D57" s="134"/>
      <c r="E57" s="133"/>
      <c r="F57" s="134"/>
      <c r="G57" s="135"/>
      <c r="H57" s="136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  <c r="AA57" s="2"/>
      <c r="AB57" s="2"/>
      <c r="AC57" s="2"/>
      <c r="AD57" s="2"/>
    </row>
    <row r="58" spans="1:30" ht="28.5" x14ac:dyDescent="0.25">
      <c r="A58" s="126" t="s">
        <v>100</v>
      </c>
      <c r="B58" s="100"/>
      <c r="C58" s="127">
        <v>171819.12000000002</v>
      </c>
      <c r="D58" s="101">
        <v>7.4</v>
      </c>
      <c r="E58" s="127">
        <v>171819.12000000002</v>
      </c>
      <c r="F58" s="101">
        <v>7.4</v>
      </c>
      <c r="G58" s="115">
        <v>0</v>
      </c>
      <c r="H58" s="103">
        <v>0</v>
      </c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  <c r="AA58" s="2"/>
      <c r="AB58" s="2"/>
      <c r="AC58" s="2"/>
      <c r="AD58" s="2"/>
    </row>
    <row r="59" spans="1:30" x14ac:dyDescent="0.25">
      <c r="A59" s="43" t="s">
        <v>101</v>
      </c>
      <c r="B59" s="100"/>
      <c r="C59" s="143"/>
      <c r="D59" s="144"/>
      <c r="E59" s="143"/>
      <c r="F59" s="144"/>
      <c r="G59" s="145"/>
      <c r="H59" s="146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  <c r="AA59" s="2"/>
      <c r="AB59" s="2"/>
      <c r="AC59" s="2"/>
      <c r="AD59" s="2"/>
    </row>
    <row r="60" spans="1:30" x14ac:dyDescent="0.25">
      <c r="A60" s="147" t="s">
        <v>102</v>
      </c>
      <c r="B60" s="119"/>
      <c r="C60" s="119"/>
      <c r="D60" s="148"/>
      <c r="E60" s="119"/>
      <c r="F60" s="148"/>
      <c r="G60" s="149"/>
      <c r="H60" s="150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  <c r="Y60" s="2"/>
      <c r="Z60" s="2"/>
      <c r="AA60" s="2"/>
      <c r="AB60" s="2"/>
      <c r="AC60" s="2"/>
      <c r="AD60" s="2"/>
    </row>
    <row r="61" spans="1:30" x14ac:dyDescent="0.25">
      <c r="A61" s="43" t="s">
        <v>103</v>
      </c>
      <c r="B61" s="100" t="s">
        <v>104</v>
      </c>
      <c r="C61" s="50"/>
      <c r="D61" s="151"/>
      <c r="E61" s="50"/>
      <c r="F61" s="151"/>
      <c r="G61" s="58"/>
      <c r="H61" s="59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  <c r="AA61" s="2"/>
      <c r="AB61" s="2"/>
      <c r="AC61" s="2"/>
      <c r="AD61" s="2"/>
    </row>
    <row r="62" spans="1:30" x14ac:dyDescent="0.25">
      <c r="A62" s="152" t="s">
        <v>105</v>
      </c>
      <c r="B62" s="153" t="s">
        <v>106</v>
      </c>
      <c r="C62" s="50"/>
      <c r="D62" s="151"/>
      <c r="E62" s="50"/>
      <c r="F62" s="151"/>
      <c r="G62" s="58"/>
      <c r="H62" s="59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  <c r="AA62" s="2"/>
      <c r="AB62" s="2"/>
      <c r="AC62" s="2"/>
      <c r="AD62" s="2"/>
    </row>
    <row r="63" spans="1:30" x14ac:dyDescent="0.25">
      <c r="A63" s="154" t="s">
        <v>107</v>
      </c>
      <c r="B63" s="153" t="s">
        <v>106</v>
      </c>
      <c r="C63" s="50"/>
      <c r="D63" s="151"/>
      <c r="E63" s="50"/>
      <c r="F63" s="151"/>
      <c r="G63" s="58"/>
      <c r="H63" s="59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  <c r="AA63" s="2"/>
      <c r="AB63" s="2"/>
      <c r="AC63" s="2"/>
      <c r="AD63" s="2"/>
    </row>
    <row r="64" spans="1:30" x14ac:dyDescent="0.25">
      <c r="A64" s="152" t="s">
        <v>108</v>
      </c>
      <c r="B64" s="153" t="s">
        <v>106</v>
      </c>
      <c r="C64" s="50"/>
      <c r="D64" s="151"/>
      <c r="E64" s="50"/>
      <c r="F64" s="151"/>
      <c r="G64" s="58"/>
      <c r="H64" s="59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  <c r="AA64" s="2"/>
      <c r="AB64" s="2"/>
      <c r="AC64" s="2"/>
      <c r="AD64" s="2"/>
    </row>
    <row r="65" spans="1:30" x14ac:dyDescent="0.25">
      <c r="A65" s="152" t="s">
        <v>109</v>
      </c>
      <c r="B65" s="153" t="s">
        <v>110</v>
      </c>
      <c r="C65" s="50"/>
      <c r="D65" s="151"/>
      <c r="E65" s="50"/>
      <c r="F65" s="151"/>
      <c r="G65" s="58"/>
      <c r="H65" s="59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  <c r="AA65" s="2"/>
      <c r="AB65" s="2"/>
      <c r="AC65" s="2"/>
      <c r="AD65" s="2"/>
    </row>
    <row r="66" spans="1:30" x14ac:dyDescent="0.25">
      <c r="A66" s="152" t="s">
        <v>111</v>
      </c>
      <c r="B66" s="153" t="s">
        <v>104</v>
      </c>
      <c r="C66" s="50"/>
      <c r="D66" s="151"/>
      <c r="E66" s="50"/>
      <c r="F66" s="151"/>
      <c r="G66" s="58"/>
      <c r="H66" s="59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  <c r="AA66" s="2"/>
      <c r="AB66" s="2"/>
      <c r="AC66" s="2"/>
      <c r="AD66" s="2"/>
    </row>
    <row r="67" spans="1:30" x14ac:dyDescent="0.25">
      <c r="A67" s="155" t="s">
        <v>112</v>
      </c>
      <c r="B67" s="100"/>
      <c r="C67" s="50"/>
      <c r="D67" s="151"/>
      <c r="E67" s="50"/>
      <c r="F67" s="151"/>
      <c r="G67" s="58"/>
      <c r="H67" s="59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  <c r="AA67" s="2"/>
      <c r="AB67" s="2"/>
      <c r="AC67" s="2"/>
      <c r="AD67" s="2"/>
    </row>
    <row r="68" spans="1:30" x14ac:dyDescent="0.25">
      <c r="A68" s="147" t="s">
        <v>113</v>
      </c>
      <c r="B68" s="119" t="s">
        <v>104</v>
      </c>
      <c r="C68" s="50"/>
      <c r="D68" s="151"/>
      <c r="E68" s="50"/>
      <c r="F68" s="151"/>
      <c r="G68" s="58"/>
      <c r="H68" s="59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  <c r="X68" s="2"/>
      <c r="Y68" s="2"/>
      <c r="Z68" s="2"/>
      <c r="AA68" s="2"/>
      <c r="AB68" s="2"/>
      <c r="AC68" s="2"/>
      <c r="AD68" s="2"/>
    </row>
    <row r="69" spans="1:30" x14ac:dyDescent="0.25">
      <c r="A69" s="43" t="s">
        <v>114</v>
      </c>
      <c r="B69" s="100"/>
      <c r="C69" s="143"/>
      <c r="D69" s="144"/>
      <c r="E69" s="143"/>
      <c r="F69" s="144"/>
      <c r="G69" s="145"/>
      <c r="H69" s="146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  <c r="Y69" s="2"/>
      <c r="Z69" s="2"/>
      <c r="AA69" s="2"/>
      <c r="AB69" s="2"/>
      <c r="AC69" s="2"/>
      <c r="AD69" s="2"/>
    </row>
    <row r="70" spans="1:30" x14ac:dyDescent="0.25">
      <c r="A70" s="147" t="s">
        <v>115</v>
      </c>
      <c r="B70" s="119"/>
      <c r="C70" s="119"/>
      <c r="D70" s="148"/>
      <c r="E70" s="119"/>
      <c r="F70" s="148"/>
      <c r="G70" s="149"/>
      <c r="H70" s="150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  <c r="Y70" s="2"/>
      <c r="Z70" s="2"/>
      <c r="AA70" s="2"/>
      <c r="AB70" s="2"/>
      <c r="AC70" s="2"/>
      <c r="AD70" s="2"/>
    </row>
    <row r="71" spans="1:30" x14ac:dyDescent="0.25">
      <c r="A71" s="43" t="s">
        <v>116</v>
      </c>
      <c r="B71" s="100"/>
      <c r="C71" s="50"/>
      <c r="D71" s="151"/>
      <c r="E71" s="50"/>
      <c r="F71" s="151"/>
      <c r="G71" s="58"/>
      <c r="H71" s="59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  <c r="X71" s="2"/>
      <c r="Y71" s="2"/>
      <c r="Z71" s="2"/>
      <c r="AA71" s="2"/>
      <c r="AB71" s="2"/>
      <c r="AC71" s="2"/>
      <c r="AD71" s="2"/>
    </row>
    <row r="72" spans="1:30" x14ac:dyDescent="0.25">
      <c r="A72" s="260" t="s">
        <v>117</v>
      </c>
      <c r="B72" s="261" t="s">
        <v>104</v>
      </c>
      <c r="C72" s="50"/>
      <c r="D72" s="151"/>
      <c r="E72" s="50"/>
      <c r="F72" s="151"/>
      <c r="G72" s="58"/>
      <c r="H72" s="59"/>
    </row>
    <row r="73" spans="1:30" x14ac:dyDescent="0.25">
      <c r="A73" s="266" t="s">
        <v>118</v>
      </c>
      <c r="B73" s="267" t="s">
        <v>104</v>
      </c>
      <c r="C73" s="50"/>
      <c r="D73" s="151"/>
      <c r="E73" s="50"/>
      <c r="F73" s="151"/>
      <c r="G73" s="58"/>
      <c r="H73" s="59"/>
    </row>
    <row r="74" spans="1:30" x14ac:dyDescent="0.25">
      <c r="A74" s="266" t="s">
        <v>119</v>
      </c>
      <c r="B74" s="267" t="s">
        <v>120</v>
      </c>
      <c r="C74" s="50"/>
      <c r="D74" s="151"/>
      <c r="E74" s="50"/>
      <c r="F74" s="151"/>
      <c r="G74" s="58"/>
      <c r="H74" s="59"/>
    </row>
    <row r="75" spans="1:30" x14ac:dyDescent="0.25">
      <c r="A75" s="268" t="s">
        <v>121</v>
      </c>
      <c r="B75" s="267" t="s">
        <v>120</v>
      </c>
      <c r="C75" s="50"/>
      <c r="D75" s="151"/>
      <c r="E75" s="50"/>
      <c r="F75" s="151"/>
      <c r="G75" s="58"/>
      <c r="H75" s="59"/>
    </row>
    <row r="76" spans="1:30" x14ac:dyDescent="0.25">
      <c r="A76" s="269" t="s">
        <v>122</v>
      </c>
      <c r="B76" s="267" t="s">
        <v>123</v>
      </c>
      <c r="C76" s="50"/>
      <c r="D76" s="151"/>
      <c r="E76" s="50"/>
      <c r="F76" s="151"/>
      <c r="G76" s="58"/>
      <c r="H76" s="59"/>
    </row>
    <row r="77" spans="1:30" x14ac:dyDescent="0.25">
      <c r="A77" s="266" t="s">
        <v>109</v>
      </c>
      <c r="B77" s="267" t="s">
        <v>124</v>
      </c>
      <c r="C77" s="50"/>
      <c r="D77" s="151"/>
      <c r="E77" s="50"/>
      <c r="F77" s="151"/>
      <c r="G77" s="58"/>
      <c r="H77" s="59"/>
    </row>
    <row r="78" spans="1:30" x14ac:dyDescent="0.25">
      <c r="A78" s="266" t="s">
        <v>111</v>
      </c>
      <c r="B78" s="267" t="s">
        <v>104</v>
      </c>
      <c r="C78" s="50"/>
      <c r="D78" s="151"/>
      <c r="E78" s="50"/>
      <c r="F78" s="151"/>
      <c r="G78" s="58"/>
      <c r="H78" s="59"/>
    </row>
    <row r="79" spans="1:30" x14ac:dyDescent="0.25">
      <c r="A79" s="266" t="s">
        <v>125</v>
      </c>
      <c r="B79" s="267" t="s">
        <v>126</v>
      </c>
      <c r="C79" s="50"/>
      <c r="D79" s="151"/>
      <c r="E79" s="50"/>
      <c r="F79" s="151"/>
      <c r="G79" s="58"/>
      <c r="H79" s="59"/>
    </row>
    <row r="80" spans="1:30" x14ac:dyDescent="0.25">
      <c r="A80" s="268" t="s">
        <v>127</v>
      </c>
      <c r="B80" s="262" t="s">
        <v>104</v>
      </c>
      <c r="C80" s="50"/>
      <c r="D80" s="151"/>
      <c r="E80" s="50"/>
      <c r="F80" s="151"/>
      <c r="G80" s="58"/>
      <c r="H80" s="59"/>
    </row>
    <row r="81" spans="1:8" x14ac:dyDescent="0.25">
      <c r="A81" s="99" t="s">
        <v>128</v>
      </c>
      <c r="B81" s="270" t="s">
        <v>129</v>
      </c>
      <c r="C81" s="102">
        <v>5804.7000000000007</v>
      </c>
      <c r="D81" s="103">
        <v>0.25</v>
      </c>
      <c r="E81" s="74">
        <v>987.93693999999994</v>
      </c>
      <c r="F81" s="103">
        <v>4.2549009423398274E-2</v>
      </c>
      <c r="G81" s="115">
        <v>4816.7630600000011</v>
      </c>
      <c r="H81" s="103">
        <v>0.20745099057660171</v>
      </c>
    </row>
    <row r="82" spans="1:8" x14ac:dyDescent="0.25">
      <c r="A82" s="118" t="s">
        <v>130</v>
      </c>
      <c r="B82" s="261" t="s">
        <v>131</v>
      </c>
      <c r="C82" s="71"/>
      <c r="D82" s="110"/>
      <c r="E82" s="71"/>
      <c r="F82" s="110"/>
      <c r="G82" s="109"/>
      <c r="H82" s="110"/>
    </row>
    <row r="83" spans="1:8" x14ac:dyDescent="0.25">
      <c r="A83" s="271" t="s">
        <v>132</v>
      </c>
      <c r="B83" s="270"/>
      <c r="C83" s="102">
        <v>612279.75600000005</v>
      </c>
      <c r="D83" s="103">
        <v>26.37</v>
      </c>
      <c r="E83" s="102">
        <v>607462.99294000003</v>
      </c>
      <c r="F83" s="103">
        <v>26.162549009423397</v>
      </c>
      <c r="G83" s="158">
        <v>4816.7630600000266</v>
      </c>
      <c r="H83" s="103">
        <v>0.20745099057660354</v>
      </c>
    </row>
    <row r="84" spans="1:8" x14ac:dyDescent="0.25">
      <c r="A84" s="272" t="s">
        <v>133</v>
      </c>
      <c r="B84" s="261"/>
      <c r="C84" s="120"/>
      <c r="D84" s="122"/>
      <c r="E84" s="120"/>
      <c r="F84" s="122"/>
      <c r="G84" s="120"/>
      <c r="H84" s="122"/>
    </row>
    <row r="85" spans="1:8" x14ac:dyDescent="0.25">
      <c r="A85" s="99" t="s">
        <v>134</v>
      </c>
      <c r="B85" s="270"/>
      <c r="C85" s="102">
        <v>91714.260000000009</v>
      </c>
      <c r="D85" s="101">
        <v>3.95</v>
      </c>
      <c r="E85" s="102">
        <v>91714.260000000009</v>
      </c>
      <c r="F85" s="101">
        <v>3.95</v>
      </c>
      <c r="G85" s="159">
        <v>0</v>
      </c>
      <c r="H85" s="103">
        <v>0</v>
      </c>
    </row>
    <row r="86" spans="1:8" x14ac:dyDescent="0.25">
      <c r="A86" s="106" t="s">
        <v>135</v>
      </c>
      <c r="B86" s="262"/>
      <c r="C86" s="109"/>
      <c r="D86" s="151"/>
      <c r="E86" s="109"/>
      <c r="F86" s="151"/>
      <c r="G86" s="109"/>
      <c r="H86" s="59"/>
    </row>
    <row r="87" spans="1:8" x14ac:dyDescent="0.25">
      <c r="A87" s="118"/>
      <c r="B87" s="261"/>
      <c r="C87" s="120"/>
      <c r="D87" s="160"/>
      <c r="E87" s="120"/>
      <c r="F87" s="160"/>
      <c r="G87" s="120"/>
      <c r="H87" s="161"/>
    </row>
    <row r="88" spans="1:8" x14ac:dyDescent="0.25">
      <c r="A88" s="99" t="s">
        <v>136</v>
      </c>
      <c r="B88" s="273"/>
      <c r="C88" s="102">
        <v>703994.01600000006</v>
      </c>
      <c r="D88" s="101">
        <v>30.32</v>
      </c>
      <c r="E88" s="102">
        <v>699177.25294000003</v>
      </c>
      <c r="F88" s="101">
        <v>30.112549009423397</v>
      </c>
      <c r="G88" s="158">
        <v>4816.7630600000266</v>
      </c>
      <c r="H88" s="103">
        <v>0.20745099057660354</v>
      </c>
    </row>
    <row r="89" spans="1:8" ht="15.75" thickBot="1" x14ac:dyDescent="0.3">
      <c r="A89" s="162" t="s">
        <v>137</v>
      </c>
      <c r="B89" s="274"/>
      <c r="C89" s="162"/>
      <c r="D89" s="163"/>
      <c r="E89" s="162"/>
      <c r="F89" s="163"/>
      <c r="G89" s="427"/>
      <c r="H89" s="65"/>
    </row>
    <row r="90" spans="1:8" ht="15.75" thickBot="1" x14ac:dyDescent="0.3">
      <c r="A90" s="165" t="s">
        <v>138</v>
      </c>
      <c r="B90" s="277"/>
      <c r="C90" s="165"/>
      <c r="D90" s="278"/>
      <c r="E90" s="165"/>
      <c r="F90" s="165"/>
      <c r="H90" s="278"/>
    </row>
    <row r="91" spans="1:8" x14ac:dyDescent="0.25">
      <c r="A91" s="273"/>
      <c r="B91" s="273"/>
      <c r="C91" s="279" t="s">
        <v>139</v>
      </c>
      <c r="D91" s="280" t="s">
        <v>140</v>
      </c>
      <c r="E91" s="279" t="s">
        <v>139</v>
      </c>
      <c r="F91" s="280" t="s">
        <v>140</v>
      </c>
      <c r="G91" s="281" t="s">
        <v>139</v>
      </c>
      <c r="H91" s="282" t="s">
        <v>140</v>
      </c>
    </row>
    <row r="92" spans="1:8" x14ac:dyDescent="0.25">
      <c r="A92" s="262" t="s">
        <v>48</v>
      </c>
      <c r="B92" s="262" t="s">
        <v>49</v>
      </c>
      <c r="C92" s="262" t="s">
        <v>141</v>
      </c>
      <c r="D92" s="263" t="s">
        <v>142</v>
      </c>
      <c r="E92" s="262" t="s">
        <v>141</v>
      </c>
      <c r="F92" s="263" t="s">
        <v>142</v>
      </c>
      <c r="G92" s="264" t="s">
        <v>141</v>
      </c>
      <c r="H92" s="265" t="s">
        <v>142</v>
      </c>
    </row>
    <row r="93" spans="1:8" x14ac:dyDescent="0.25">
      <c r="A93" s="262" t="s">
        <v>53</v>
      </c>
      <c r="B93" s="262" t="s">
        <v>54</v>
      </c>
      <c r="C93" s="262" t="s">
        <v>143</v>
      </c>
      <c r="D93" s="283" t="s">
        <v>144</v>
      </c>
      <c r="E93" s="262" t="s">
        <v>143</v>
      </c>
      <c r="F93" s="283" t="s">
        <v>144</v>
      </c>
      <c r="G93" s="264" t="s">
        <v>145</v>
      </c>
      <c r="H93" s="284" t="s">
        <v>144</v>
      </c>
    </row>
    <row r="94" spans="1:8" x14ac:dyDescent="0.25">
      <c r="A94" s="285"/>
      <c r="B94" s="285"/>
      <c r="C94" s="285" t="s">
        <v>34</v>
      </c>
      <c r="D94" s="263" t="s">
        <v>58</v>
      </c>
      <c r="E94" s="285" t="s">
        <v>34</v>
      </c>
      <c r="F94" s="263" t="s">
        <v>58</v>
      </c>
      <c r="G94" s="286" t="s">
        <v>34</v>
      </c>
      <c r="H94" s="265" t="s">
        <v>58</v>
      </c>
    </row>
    <row r="95" spans="1:8" ht="15.75" thickBot="1" x14ac:dyDescent="0.3">
      <c r="A95" s="260"/>
      <c r="B95" s="260"/>
      <c r="C95" s="287" t="s">
        <v>40</v>
      </c>
      <c r="D95" s="275" t="s">
        <v>40</v>
      </c>
      <c r="E95" s="287" t="s">
        <v>40</v>
      </c>
      <c r="F95" s="275" t="s">
        <v>40</v>
      </c>
      <c r="G95" s="288" t="s">
        <v>40</v>
      </c>
      <c r="H95" s="276" t="s">
        <v>40</v>
      </c>
    </row>
    <row r="96" spans="1:8" x14ac:dyDescent="0.25">
      <c r="A96" s="289" t="s">
        <v>146</v>
      </c>
      <c r="B96" s="262" t="s">
        <v>148</v>
      </c>
      <c r="C96" s="159"/>
      <c r="D96" s="290"/>
      <c r="E96" s="159"/>
      <c r="F96" s="290"/>
      <c r="G96" s="159"/>
      <c r="H96" s="291"/>
    </row>
    <row r="97" spans="1:8" x14ac:dyDescent="0.25">
      <c r="A97" s="289" t="s">
        <v>147</v>
      </c>
      <c r="B97" s="262"/>
      <c r="C97" s="176">
        <v>111450.24000000001</v>
      </c>
      <c r="D97" s="177">
        <v>4.8</v>
      </c>
      <c r="E97" s="176">
        <v>115165.23999999999</v>
      </c>
      <c r="F97" s="177">
        <v>4.5378800000000004</v>
      </c>
      <c r="G97" s="159">
        <v>-3714.9999999999854</v>
      </c>
      <c r="H97" s="178">
        <v>0.26211999999999946</v>
      </c>
    </row>
    <row r="98" spans="1:8" ht="15.75" thickBot="1" x14ac:dyDescent="0.3">
      <c r="A98" s="179"/>
      <c r="B98" s="287"/>
      <c r="C98" s="159"/>
      <c r="D98" s="121"/>
      <c r="E98" s="159"/>
      <c r="F98" s="121"/>
      <c r="G98" s="159"/>
      <c r="H98" s="110"/>
    </row>
    <row r="99" spans="1:8" x14ac:dyDescent="0.25">
      <c r="A99" s="289" t="s">
        <v>184</v>
      </c>
      <c r="B99" s="262"/>
      <c r="C99" s="115"/>
      <c r="D99" s="110"/>
      <c r="E99" s="115"/>
      <c r="F99" s="110"/>
      <c r="G99" s="115"/>
      <c r="H99" s="292"/>
    </row>
    <row r="100" spans="1:8" x14ac:dyDescent="0.25">
      <c r="A100" s="289"/>
      <c r="B100" s="262" t="s">
        <v>185</v>
      </c>
      <c r="C100" s="176">
        <v>245190.52800000002</v>
      </c>
      <c r="D100" s="178">
        <v>10.56</v>
      </c>
      <c r="E100" s="176">
        <v>245190.52800000002</v>
      </c>
      <c r="F100" s="178">
        <v>10.56</v>
      </c>
      <c r="G100" s="159">
        <v>0</v>
      </c>
      <c r="H100" s="177">
        <v>0</v>
      </c>
    </row>
    <row r="101" spans="1:8" ht="15.75" thickBot="1" x14ac:dyDescent="0.3">
      <c r="A101" s="293"/>
      <c r="B101" s="287"/>
      <c r="C101" s="109"/>
      <c r="D101" s="110"/>
      <c r="E101" s="109"/>
      <c r="F101" s="110"/>
      <c r="G101" s="120"/>
      <c r="H101" s="121"/>
    </row>
    <row r="102" spans="1:8" x14ac:dyDescent="0.25">
      <c r="A102" s="294" t="s">
        <v>186</v>
      </c>
      <c r="B102" s="279"/>
      <c r="C102" s="295"/>
      <c r="D102" s="296"/>
      <c r="E102" s="295"/>
      <c r="F102" s="296"/>
      <c r="G102" s="109"/>
      <c r="H102" s="110"/>
    </row>
    <row r="103" spans="1:8" x14ac:dyDescent="0.25">
      <c r="A103" s="289" t="s">
        <v>187</v>
      </c>
      <c r="B103" s="262" t="s">
        <v>185</v>
      </c>
      <c r="C103" s="71">
        <v>31577.568000000007</v>
      </c>
      <c r="D103" s="178">
        <v>1.36</v>
      </c>
      <c r="E103" s="71">
        <v>31577.568000000007</v>
      </c>
      <c r="F103" s="178">
        <v>1.36</v>
      </c>
      <c r="G103" s="159">
        <v>0</v>
      </c>
      <c r="H103" s="178">
        <v>0</v>
      </c>
    </row>
    <row r="104" spans="1:8" ht="15.75" thickBot="1" x14ac:dyDescent="0.3">
      <c r="A104" s="293"/>
      <c r="B104" s="287"/>
      <c r="C104" s="120"/>
      <c r="D104" s="122"/>
      <c r="E104" s="120"/>
      <c r="F104" s="122"/>
      <c r="G104" s="109"/>
      <c r="H104" s="110"/>
    </row>
    <row r="105" spans="1:8" x14ac:dyDescent="0.25">
      <c r="A105" s="289" t="s">
        <v>188</v>
      </c>
      <c r="B105" s="262" t="s">
        <v>189</v>
      </c>
      <c r="C105" s="102">
        <v>35524.764000000003</v>
      </c>
      <c r="D105" s="101">
        <v>1.53</v>
      </c>
      <c r="E105" s="102">
        <v>45800.813410000002</v>
      </c>
      <c r="F105" s="101">
        <v>1.9725745262459731</v>
      </c>
      <c r="G105" s="115">
        <v>-10276.04941</v>
      </c>
      <c r="H105" s="101">
        <v>-0.44257452624597304</v>
      </c>
    </row>
    <row r="106" spans="1:8" ht="15.75" thickBot="1" x14ac:dyDescent="0.3">
      <c r="A106" s="289"/>
      <c r="B106" s="262"/>
      <c r="C106" s="120"/>
      <c r="D106" s="121"/>
      <c r="E106" s="120"/>
      <c r="F106" s="121"/>
      <c r="G106" s="109"/>
      <c r="H106" s="121"/>
    </row>
    <row r="107" spans="1:8" x14ac:dyDescent="0.25">
      <c r="A107" s="294" t="s">
        <v>190</v>
      </c>
      <c r="B107" s="279" t="s">
        <v>189</v>
      </c>
      <c r="C107" s="102">
        <v>69656.400000000009</v>
      </c>
      <c r="D107" s="101">
        <v>3</v>
      </c>
      <c r="E107" s="102">
        <v>26403.05301</v>
      </c>
      <c r="F107" s="101">
        <v>1.1371411532895757</v>
      </c>
      <c r="G107" s="115">
        <v>43253.346990000005</v>
      </c>
      <c r="H107" s="103">
        <v>1.8628588467104243</v>
      </c>
    </row>
    <row r="108" spans="1:8" ht="15.75" thickBot="1" x14ac:dyDescent="0.3">
      <c r="A108" s="293" t="s">
        <v>191</v>
      </c>
      <c r="B108" s="287"/>
      <c r="C108" s="120"/>
      <c r="D108" s="121"/>
      <c r="E108" s="120"/>
      <c r="F108" s="121"/>
      <c r="G108" s="120"/>
      <c r="H108" s="122"/>
    </row>
    <row r="109" spans="1:8" x14ac:dyDescent="0.25">
      <c r="A109" s="99" t="s">
        <v>150</v>
      </c>
      <c r="B109" s="273"/>
      <c r="C109" s="102">
        <v>493399.50000000012</v>
      </c>
      <c r="D109" s="177">
        <v>21.25</v>
      </c>
      <c r="E109" s="102">
        <v>464137.20242000005</v>
      </c>
      <c r="F109" s="177">
        <v>19.56759567953555</v>
      </c>
      <c r="G109" s="193">
        <v>29262.29758000002</v>
      </c>
      <c r="H109" s="178">
        <v>1.6824043204644497</v>
      </c>
    </row>
    <row r="110" spans="1:8" ht="15.75" thickBot="1" x14ac:dyDescent="0.3">
      <c r="A110" s="162" t="s">
        <v>151</v>
      </c>
      <c r="B110" s="274"/>
      <c r="C110" s="162"/>
      <c r="D110" s="163"/>
      <c r="E110" s="162"/>
      <c r="F110" s="163"/>
      <c r="G110" s="164"/>
      <c r="H110" s="65"/>
    </row>
    <row r="111" spans="1:8" x14ac:dyDescent="0.25">
      <c r="A111" s="165"/>
      <c r="B111" s="277"/>
      <c r="C111" s="194">
        <v>1197393.5160000003</v>
      </c>
      <c r="D111" s="165"/>
      <c r="E111" s="421">
        <v>1163314.45536</v>
      </c>
      <c r="F111" s="2"/>
      <c r="G111" s="57">
        <v>34079.060640000273</v>
      </c>
      <c r="H111" s="2"/>
    </row>
    <row r="112" spans="1:8" x14ac:dyDescent="0.25">
      <c r="E112" s="213"/>
      <c r="G112" s="298"/>
    </row>
    <row r="113" spans="1:8" ht="15.75" x14ac:dyDescent="0.25">
      <c r="A113" s="95"/>
      <c r="D113" s="611" t="s">
        <v>67</v>
      </c>
      <c r="E113" s="611"/>
      <c r="F113" s="611"/>
      <c r="G113" s="611"/>
      <c r="H113" s="611"/>
    </row>
    <row r="114" spans="1:8" ht="15.75" x14ac:dyDescent="0.25">
      <c r="A114" s="104"/>
      <c r="D114" s="613" t="s">
        <v>71</v>
      </c>
      <c r="E114" s="613"/>
      <c r="F114" s="613"/>
      <c r="G114" s="613"/>
      <c r="H114" s="613"/>
    </row>
    <row r="115" spans="1:8" ht="15.75" x14ac:dyDescent="0.25">
      <c r="A115" s="111"/>
      <c r="D115" s="111"/>
      <c r="E115" s="111"/>
      <c r="H115" s="213"/>
    </row>
    <row r="116" spans="1:8" ht="15.75" x14ac:dyDescent="0.25">
      <c r="A116" s="608"/>
      <c r="B116" s="608"/>
      <c r="D116" s="112" t="s">
        <v>77</v>
      </c>
      <c r="E116" s="112"/>
    </row>
    <row r="117" spans="1:8" ht="15.75" x14ac:dyDescent="0.25">
      <c r="A117" s="113"/>
      <c r="D117" s="605" t="s">
        <v>79</v>
      </c>
      <c r="E117" s="605"/>
      <c r="F117" s="605"/>
      <c r="G117" s="605"/>
    </row>
  </sheetData>
  <mergeCells count="14">
    <mergeCell ref="B33:B37"/>
    <mergeCell ref="T14:AD14"/>
    <mergeCell ref="C20:D20"/>
    <mergeCell ref="E20:F20"/>
    <mergeCell ref="G20:H20"/>
    <mergeCell ref="B25:B32"/>
    <mergeCell ref="A116:B116"/>
    <mergeCell ref="D117:G117"/>
    <mergeCell ref="R38:U38"/>
    <mergeCell ref="R39:U39"/>
    <mergeCell ref="K42:L42"/>
    <mergeCell ref="R42:U42"/>
    <mergeCell ref="D113:H113"/>
    <mergeCell ref="D114:H114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108"/>
  <sheetViews>
    <sheetView topLeftCell="N14" zoomScale="84" zoomScaleNormal="84" workbookViewId="0">
      <selection activeCell="AE26" sqref="AE19:AE26"/>
    </sheetView>
  </sheetViews>
  <sheetFormatPr defaultRowHeight="15" x14ac:dyDescent="0.25"/>
  <cols>
    <col min="1" max="1" width="46.5703125" style="2" customWidth="1"/>
    <col min="2" max="2" width="43.42578125" style="2" customWidth="1"/>
    <col min="3" max="4" width="14.28515625" style="2" customWidth="1"/>
    <col min="5" max="5" width="16.28515625" style="2" customWidth="1"/>
    <col min="6" max="6" width="12.85546875" style="2" customWidth="1"/>
    <col min="7" max="7" width="10.5703125" style="2" customWidth="1"/>
    <col min="8" max="8" width="14.7109375" style="2" customWidth="1"/>
    <col min="9" max="9" width="9.140625" style="2"/>
    <col min="10" max="10" width="8.85546875" style="2" customWidth="1"/>
    <col min="11" max="11" width="34.5703125" style="2" customWidth="1"/>
    <col min="12" max="12" width="18.85546875" style="2" customWidth="1"/>
    <col min="13" max="13" width="16.28515625" style="2" customWidth="1"/>
    <col min="14" max="14" width="13.85546875" style="2" customWidth="1"/>
    <col min="15" max="15" width="15.42578125" style="2" customWidth="1"/>
    <col min="16" max="16" width="15.85546875" style="2" customWidth="1"/>
    <col min="17" max="17" width="13.85546875" style="2" customWidth="1"/>
    <col min="18" max="18" width="13" style="2" customWidth="1"/>
    <col min="19" max="19" width="13.42578125" style="2" customWidth="1"/>
    <col min="20" max="20" width="12.5703125" style="2" customWidth="1"/>
    <col min="21" max="21" width="11.42578125" style="2" customWidth="1"/>
    <col min="22" max="22" width="11.140625" style="2" customWidth="1"/>
    <col min="23" max="23" width="11.7109375" style="2" customWidth="1"/>
    <col min="24" max="25" width="11.140625" style="2" customWidth="1"/>
    <col min="26" max="26" width="9.140625" style="2"/>
    <col min="27" max="28" width="9.5703125" style="2" bestFit="1" customWidth="1"/>
    <col min="29" max="29" width="9.5703125" style="2" customWidth="1"/>
    <col min="30" max="30" width="14.28515625" style="2" customWidth="1"/>
    <col min="31" max="31" width="13" style="2" customWidth="1"/>
    <col min="32" max="16384" width="9.140625" style="2"/>
  </cols>
  <sheetData>
    <row r="1" spans="1:30" x14ac:dyDescent="0.25">
      <c r="A1" s="1" t="s">
        <v>0</v>
      </c>
    </row>
    <row r="2" spans="1:30" x14ac:dyDescent="0.25">
      <c r="A2" s="2" t="s">
        <v>1</v>
      </c>
    </row>
    <row r="3" spans="1:30" x14ac:dyDescent="0.25">
      <c r="A3" s="2" t="s">
        <v>196</v>
      </c>
    </row>
    <row r="4" spans="1:30" ht="15" customHeight="1" x14ac:dyDescent="0.3">
      <c r="A4" s="636" t="s">
        <v>3</v>
      </c>
      <c r="B4" s="636" t="s">
        <v>4</v>
      </c>
      <c r="C4" s="636"/>
      <c r="D4" s="636"/>
      <c r="E4" s="636"/>
      <c r="F4" s="636"/>
      <c r="G4" s="636"/>
      <c r="H4" s="636"/>
      <c r="K4" s="640" t="s">
        <v>158</v>
      </c>
      <c r="L4" s="640"/>
      <c r="M4" s="640"/>
      <c r="N4" s="640"/>
      <c r="O4" s="640"/>
      <c r="P4" s="640"/>
      <c r="Q4" s="640"/>
      <c r="R4" s="640"/>
      <c r="S4" s="640"/>
      <c r="T4" s="640"/>
      <c r="U4" s="640"/>
      <c r="V4" s="640"/>
      <c r="W4" s="640"/>
      <c r="X4" s="640"/>
      <c r="Y4" s="640"/>
      <c r="Z4" s="640"/>
      <c r="AA4" s="640"/>
      <c r="AB4" s="640"/>
      <c r="AC4" s="640"/>
      <c r="AD4" s="640"/>
    </row>
    <row r="5" spans="1:30" ht="15" customHeight="1" x14ac:dyDescent="0.3">
      <c r="A5" s="636" t="s">
        <v>6</v>
      </c>
      <c r="B5" s="636"/>
      <c r="C5" s="636"/>
      <c r="D5" s="636"/>
      <c r="E5" s="636"/>
      <c r="F5" s="636"/>
      <c r="G5" s="636"/>
      <c r="H5" s="636"/>
      <c r="K5" s="640" t="s">
        <v>159</v>
      </c>
      <c r="L5" s="640"/>
      <c r="M5" s="640"/>
      <c r="N5" s="640"/>
      <c r="O5" s="640"/>
      <c r="P5" s="640"/>
      <c r="Q5" s="640"/>
      <c r="R5" s="640"/>
      <c r="S5" s="640"/>
      <c r="T5" s="640"/>
      <c r="U5" s="640"/>
      <c r="V5" s="640"/>
      <c r="W5" s="640"/>
      <c r="X5" s="640"/>
      <c r="Y5" s="640"/>
      <c r="Z5" s="640"/>
      <c r="AA5" s="640"/>
      <c r="AB5" s="640"/>
      <c r="AC5" s="640"/>
      <c r="AD5" s="640"/>
    </row>
    <row r="6" spans="1:30" ht="15" customHeight="1" x14ac:dyDescent="0.3">
      <c r="A6" s="636" t="s">
        <v>7</v>
      </c>
      <c r="B6" s="636"/>
      <c r="C6" s="636"/>
      <c r="D6" s="636"/>
      <c r="E6" s="636"/>
      <c r="F6" s="636"/>
      <c r="G6" s="636"/>
      <c r="H6" s="636"/>
      <c r="J6" s="3" t="s">
        <v>160</v>
      </c>
      <c r="K6" s="640" t="s">
        <v>161</v>
      </c>
      <c r="L6" s="640"/>
      <c r="M6" s="640"/>
      <c r="N6" s="640"/>
      <c r="O6" s="640"/>
      <c r="P6" s="640"/>
      <c r="Q6" s="640"/>
      <c r="R6" s="640"/>
      <c r="S6" s="640"/>
      <c r="T6" s="640"/>
      <c r="U6" s="640"/>
      <c r="V6" s="640"/>
      <c r="W6" s="640"/>
      <c r="X6" s="640"/>
      <c r="Y6" s="640"/>
      <c r="Z6" s="640"/>
      <c r="AA6" s="640"/>
      <c r="AB6" s="640"/>
      <c r="AC6" s="640"/>
      <c r="AD6" s="640"/>
    </row>
    <row r="7" spans="1:30" ht="15" customHeight="1" x14ac:dyDescent="0.3">
      <c r="A7" s="636" t="s">
        <v>192</v>
      </c>
      <c r="B7" s="636"/>
      <c r="C7" s="636"/>
      <c r="D7" s="636"/>
      <c r="E7" s="636"/>
      <c r="F7" s="637"/>
      <c r="G7" s="637"/>
      <c r="H7" s="637"/>
      <c r="J7" s="3" t="s">
        <v>163</v>
      </c>
      <c r="K7" s="640" t="s">
        <v>193</v>
      </c>
      <c r="L7" s="640"/>
      <c r="M7" s="640"/>
      <c r="N7" s="640"/>
      <c r="O7" s="640"/>
      <c r="P7" s="640"/>
      <c r="Q7" s="640"/>
      <c r="R7" s="640"/>
      <c r="S7" s="640"/>
      <c r="T7" s="640"/>
      <c r="U7" s="640"/>
      <c r="V7" s="640"/>
      <c r="W7" s="640"/>
      <c r="X7" s="640"/>
      <c r="Y7" s="640"/>
      <c r="Z7" s="640"/>
      <c r="AA7" s="640"/>
      <c r="AB7" s="640"/>
      <c r="AC7" s="640"/>
      <c r="AD7" s="640"/>
    </row>
    <row r="8" spans="1:30" ht="15" customHeight="1" x14ac:dyDescent="0.3">
      <c r="A8" s="638" t="s">
        <v>197</v>
      </c>
      <c r="B8" s="638"/>
      <c r="C8" s="638"/>
      <c r="D8" s="638"/>
      <c r="E8" s="638"/>
      <c r="F8" s="637"/>
      <c r="G8" s="637"/>
      <c r="H8" s="637"/>
      <c r="J8" s="3"/>
      <c r="K8" s="640" t="s">
        <v>198</v>
      </c>
      <c r="L8" s="640"/>
      <c r="M8" s="640"/>
      <c r="N8" s="640"/>
      <c r="O8" s="640"/>
      <c r="P8" s="640"/>
      <c r="Q8" s="640"/>
      <c r="R8" s="640"/>
      <c r="S8" s="640"/>
      <c r="T8" s="640"/>
      <c r="U8" s="640"/>
      <c r="V8" s="640"/>
      <c r="W8" s="640"/>
      <c r="X8" s="640"/>
      <c r="Y8" s="640"/>
      <c r="Z8" s="640"/>
      <c r="AA8" s="640"/>
      <c r="AB8" s="640"/>
      <c r="AC8" s="640"/>
      <c r="AD8" s="640"/>
    </row>
    <row r="9" spans="1:30" ht="15" customHeight="1" x14ac:dyDescent="0.25">
      <c r="A9" s="639" t="s">
        <v>153</v>
      </c>
      <c r="B9" s="639"/>
      <c r="C9" s="639"/>
      <c r="D9" s="639"/>
      <c r="E9" s="639"/>
      <c r="F9" s="637"/>
      <c r="G9" s="637"/>
      <c r="H9" s="637"/>
      <c r="J9" s="4"/>
      <c r="K9" s="639" t="s">
        <v>194</v>
      </c>
      <c r="L9" s="639"/>
      <c r="M9" s="639"/>
      <c r="N9" s="639"/>
      <c r="O9" s="639"/>
      <c r="P9" s="639"/>
      <c r="Q9" s="639"/>
      <c r="R9" s="639"/>
      <c r="S9" s="639"/>
      <c r="T9" s="639"/>
      <c r="U9" s="639"/>
      <c r="V9" s="639"/>
      <c r="W9" s="639"/>
      <c r="X9" s="639"/>
      <c r="Y9" s="639"/>
      <c r="Z9" s="639"/>
      <c r="AA9" s="639"/>
      <c r="AB9" s="639"/>
      <c r="AC9" s="639"/>
      <c r="AD9" s="639"/>
    </row>
    <row r="10" spans="1:30" ht="17.25" customHeight="1" x14ac:dyDescent="0.25">
      <c r="A10" s="637"/>
      <c r="B10" s="637"/>
      <c r="C10" s="637"/>
      <c r="D10" s="637"/>
      <c r="E10" s="637"/>
      <c r="F10" s="637"/>
      <c r="G10" s="637"/>
      <c r="H10" s="637"/>
      <c r="K10" s="637"/>
      <c r="L10" s="637"/>
      <c r="M10" s="637"/>
      <c r="N10" s="637"/>
      <c r="O10" s="637"/>
      <c r="P10" s="637"/>
      <c r="Q10" s="637"/>
      <c r="R10" s="637"/>
      <c r="S10" s="637"/>
      <c r="T10" s="637"/>
      <c r="U10" s="637"/>
      <c r="V10" s="637"/>
      <c r="W10" s="637"/>
      <c r="X10" s="637"/>
      <c r="Y10" s="637"/>
      <c r="Z10" s="637"/>
      <c r="AA10" s="637"/>
      <c r="AB10" s="637"/>
      <c r="AC10" s="637"/>
      <c r="AD10" s="637"/>
    </row>
    <row r="11" spans="1:30" ht="17.25" customHeight="1" x14ac:dyDescent="0.25">
      <c r="A11" s="637"/>
      <c r="B11" s="637"/>
      <c r="C11" s="637"/>
      <c r="D11" s="637"/>
      <c r="E11" s="637"/>
      <c r="F11" s="639"/>
      <c r="G11" s="637"/>
      <c r="H11" s="637"/>
      <c r="K11" s="639"/>
      <c r="L11" s="639"/>
      <c r="M11" s="639"/>
      <c r="N11" s="639"/>
      <c r="O11" s="639"/>
      <c r="P11" s="639"/>
      <c r="Q11" s="639"/>
      <c r="R11" s="639"/>
      <c r="S11" s="639"/>
      <c r="T11" s="639"/>
      <c r="U11" s="639"/>
      <c r="V11" s="642"/>
      <c r="W11" s="642"/>
      <c r="X11" s="637"/>
      <c r="Y11" s="637"/>
      <c r="Z11" s="637"/>
      <c r="AA11" s="637"/>
      <c r="AB11" s="637"/>
      <c r="AC11" s="637"/>
      <c r="AD11" s="637"/>
    </row>
    <row r="12" spans="1:30" ht="20.25" customHeight="1" thickBot="1" x14ac:dyDescent="0.35">
      <c r="A12" s="644"/>
      <c r="B12" s="644"/>
      <c r="C12" s="644"/>
      <c r="D12" s="644"/>
      <c r="E12" s="644"/>
      <c r="F12" s="637"/>
      <c r="G12" s="637"/>
      <c r="H12" s="637"/>
      <c r="K12" s="639"/>
      <c r="L12" s="639"/>
      <c r="M12" s="639"/>
      <c r="N12" s="639"/>
      <c r="O12" s="639"/>
      <c r="P12" s="639"/>
      <c r="Q12" s="639"/>
      <c r="R12" s="639"/>
      <c r="S12" s="639"/>
      <c r="T12" s="639"/>
      <c r="U12" s="639"/>
      <c r="V12" s="642"/>
      <c r="W12" s="642"/>
      <c r="X12" s="637"/>
      <c r="Y12" s="637"/>
      <c r="Z12" s="637"/>
      <c r="AA12" s="637"/>
      <c r="AB12" s="637"/>
      <c r="AC12" s="637"/>
      <c r="AD12" s="637"/>
    </row>
    <row r="13" spans="1:30" ht="15.75" thickBot="1" x14ac:dyDescent="0.3">
      <c r="A13" s="5" t="s">
        <v>12</v>
      </c>
      <c r="B13" s="6"/>
      <c r="C13" s="7"/>
      <c r="D13" s="7"/>
      <c r="E13" s="8"/>
      <c r="K13" s="9"/>
      <c r="L13" s="9"/>
      <c r="M13" s="9"/>
      <c r="N13" s="9"/>
      <c r="O13" s="9"/>
      <c r="P13" s="9"/>
      <c r="Q13" s="9"/>
      <c r="R13" s="9"/>
      <c r="S13" s="9"/>
      <c r="T13" s="9"/>
      <c r="U13" s="9"/>
      <c r="V13" s="9"/>
      <c r="W13" s="9"/>
    </row>
    <row r="14" spans="1:30" ht="16.5" thickBot="1" x14ac:dyDescent="0.3">
      <c r="A14" s="10" t="s">
        <v>13</v>
      </c>
      <c r="B14" s="11">
        <v>3216.3</v>
      </c>
      <c r="C14" s="12"/>
      <c r="D14" s="12"/>
      <c r="E14" s="13"/>
      <c r="J14" s="14"/>
      <c r="K14" s="15"/>
      <c r="L14" s="16" t="s">
        <v>14</v>
      </c>
      <c r="M14" s="501" t="s">
        <v>15</v>
      </c>
      <c r="N14" s="17" t="s">
        <v>16</v>
      </c>
      <c r="O14" s="17" t="s">
        <v>16</v>
      </c>
      <c r="P14" s="17" t="s">
        <v>17</v>
      </c>
      <c r="Q14" s="17" t="s">
        <v>18</v>
      </c>
      <c r="R14" s="16" t="s">
        <v>19</v>
      </c>
      <c r="S14" s="17" t="s">
        <v>20</v>
      </c>
      <c r="T14" s="617" t="s">
        <v>21</v>
      </c>
      <c r="U14" s="618"/>
      <c r="V14" s="618"/>
      <c r="W14" s="618"/>
      <c r="X14" s="618"/>
      <c r="Y14" s="618"/>
      <c r="Z14" s="618"/>
      <c r="AA14" s="618"/>
      <c r="AB14" s="618"/>
      <c r="AC14" s="618"/>
      <c r="AD14" s="619"/>
    </row>
    <row r="15" spans="1:30" ht="15.75" x14ac:dyDescent="0.25">
      <c r="A15" s="18" t="s">
        <v>22</v>
      </c>
      <c r="B15" s="19" t="s">
        <v>23</v>
      </c>
      <c r="C15" s="20"/>
      <c r="D15" s="20"/>
      <c r="E15" s="21"/>
      <c r="J15" s="24"/>
      <c r="K15" s="25"/>
      <c r="L15" s="198" t="s">
        <v>24</v>
      </c>
      <c r="M15" s="198" t="s">
        <v>25</v>
      </c>
      <c r="N15" s="198" t="s">
        <v>26</v>
      </c>
      <c r="O15" s="198" t="s">
        <v>26</v>
      </c>
      <c r="P15" s="198" t="s">
        <v>27</v>
      </c>
      <c r="Q15" s="198" t="s">
        <v>26</v>
      </c>
      <c r="R15" s="198" t="s">
        <v>26</v>
      </c>
      <c r="S15" s="198" t="s">
        <v>25</v>
      </c>
      <c r="T15" s="16" t="s">
        <v>28</v>
      </c>
      <c r="U15" s="16" t="s">
        <v>29</v>
      </c>
      <c r="V15" s="16" t="s">
        <v>30</v>
      </c>
      <c r="W15" s="16" t="s">
        <v>31</v>
      </c>
      <c r="X15" s="16" t="s">
        <v>168</v>
      </c>
      <c r="Y15" s="199" t="s">
        <v>248</v>
      </c>
      <c r="Z15" s="199" t="s">
        <v>169</v>
      </c>
      <c r="AA15" s="22" t="s">
        <v>32</v>
      </c>
      <c r="AB15" s="22" t="s">
        <v>170</v>
      </c>
      <c r="AC15" s="200" t="s">
        <v>171</v>
      </c>
      <c r="AD15" s="200" t="s">
        <v>172</v>
      </c>
    </row>
    <row r="16" spans="1:30" ht="16.5" thickBot="1" x14ac:dyDescent="0.3">
      <c r="A16" s="23" t="s">
        <v>33</v>
      </c>
      <c r="B16" s="11">
        <v>2900</v>
      </c>
      <c r="C16" s="12"/>
      <c r="D16" s="12"/>
      <c r="E16" s="13"/>
      <c r="J16" s="24"/>
      <c r="K16" s="25"/>
      <c r="L16" s="26" t="s">
        <v>34</v>
      </c>
      <c r="M16" s="26"/>
      <c r="N16" s="26" t="s">
        <v>35</v>
      </c>
      <c r="O16" s="26" t="s">
        <v>36</v>
      </c>
      <c r="P16" s="26" t="s">
        <v>26</v>
      </c>
      <c r="Q16" s="26"/>
      <c r="R16" s="26"/>
      <c r="S16" s="26" t="s">
        <v>37</v>
      </c>
      <c r="T16" s="26" t="s">
        <v>38</v>
      </c>
      <c r="U16" s="26"/>
      <c r="V16" s="26"/>
      <c r="W16" s="26"/>
      <c r="X16" s="26"/>
      <c r="Y16" s="201"/>
      <c r="Z16" s="201"/>
      <c r="AA16" s="27"/>
      <c r="AB16" s="27"/>
      <c r="AC16" s="202" t="s">
        <v>173</v>
      </c>
      <c r="AD16" s="202"/>
    </row>
    <row r="17" spans="1:31" ht="16.5" thickBot="1" x14ac:dyDescent="0.3">
      <c r="A17" s="10" t="s">
        <v>39</v>
      </c>
      <c r="B17" s="28">
        <v>316.3</v>
      </c>
      <c r="C17" s="29"/>
      <c r="D17" s="29"/>
      <c r="E17" s="30"/>
      <c r="J17" s="27"/>
      <c r="K17" s="31"/>
      <c r="L17" s="26" t="s">
        <v>40</v>
      </c>
      <c r="M17" s="26" t="s">
        <v>40</v>
      </c>
      <c r="N17" s="26" t="s">
        <v>40</v>
      </c>
      <c r="O17" s="26" t="s">
        <v>40</v>
      </c>
      <c r="P17" s="26" t="s">
        <v>40</v>
      </c>
      <c r="Q17" s="26" t="s">
        <v>40</v>
      </c>
      <c r="R17" s="26" t="s">
        <v>40</v>
      </c>
      <c r="S17" s="26" t="s">
        <v>41</v>
      </c>
      <c r="T17" s="26" t="s">
        <v>40</v>
      </c>
      <c r="U17" s="26" t="s">
        <v>40</v>
      </c>
      <c r="V17" s="26" t="s">
        <v>40</v>
      </c>
      <c r="W17" s="26" t="s">
        <v>40</v>
      </c>
      <c r="X17" s="26" t="s">
        <v>40</v>
      </c>
      <c r="Y17" s="32" t="s">
        <v>40</v>
      </c>
      <c r="Z17" s="32" t="s">
        <v>40</v>
      </c>
      <c r="AA17" s="32" t="s">
        <v>40</v>
      </c>
      <c r="AB17" s="32" t="s">
        <v>41</v>
      </c>
      <c r="AC17" s="32"/>
      <c r="AD17" s="203" t="s">
        <v>40</v>
      </c>
    </row>
    <row r="18" spans="1:31" ht="15.75" x14ac:dyDescent="0.25">
      <c r="A18" s="33" t="s">
        <v>42</v>
      </c>
      <c r="B18" s="34">
        <v>4</v>
      </c>
      <c r="C18" s="35"/>
      <c r="D18" s="35"/>
      <c r="E18" s="36"/>
      <c r="J18" s="37" t="s">
        <v>43</v>
      </c>
      <c r="K18" s="38" t="s">
        <v>195</v>
      </c>
      <c r="L18" s="39">
        <v>116928</v>
      </c>
      <c r="M18" s="39"/>
      <c r="N18" s="39"/>
      <c r="O18" s="39"/>
      <c r="P18" s="39"/>
      <c r="Q18" s="39"/>
      <c r="R18" s="39"/>
      <c r="S18" s="40"/>
      <c r="T18" s="41"/>
      <c r="U18" s="40"/>
      <c r="V18" s="40"/>
      <c r="W18" s="40"/>
      <c r="X18" s="205"/>
      <c r="Y18" s="423"/>
      <c r="Z18" s="206"/>
      <c r="AA18" s="206"/>
      <c r="AB18" s="206"/>
      <c r="AC18" s="207"/>
      <c r="AD18" s="42"/>
    </row>
    <row r="19" spans="1:31" ht="16.5" thickBot="1" x14ac:dyDescent="0.3">
      <c r="A19" s="43" t="s">
        <v>44</v>
      </c>
      <c r="B19" s="28">
        <v>3</v>
      </c>
      <c r="C19" s="20"/>
      <c r="D19" s="20"/>
      <c r="E19" s="21"/>
      <c r="J19" s="24"/>
      <c r="K19" s="44"/>
      <c r="L19" s="45"/>
      <c r="M19" s="45"/>
      <c r="N19" s="46"/>
      <c r="O19" s="46"/>
      <c r="P19" s="46"/>
      <c r="Q19" s="46"/>
      <c r="R19" s="46"/>
      <c r="S19" s="45"/>
      <c r="T19" s="45"/>
      <c r="U19" s="45"/>
      <c r="V19" s="45"/>
      <c r="W19" s="45"/>
      <c r="X19" s="45"/>
      <c r="Y19" s="45"/>
      <c r="Z19" s="208"/>
      <c r="AA19" s="208"/>
      <c r="AB19" s="208"/>
      <c r="AC19" s="209"/>
      <c r="AD19" s="47"/>
    </row>
    <row r="20" spans="1:31" ht="16.5" thickBot="1" x14ac:dyDescent="0.3">
      <c r="A20" s="48"/>
      <c r="B20" s="48"/>
      <c r="C20" s="606" t="s">
        <v>45</v>
      </c>
      <c r="D20" s="607"/>
      <c r="E20" s="606" t="s">
        <v>46</v>
      </c>
      <c r="F20" s="607"/>
      <c r="G20" s="606" t="s">
        <v>47</v>
      </c>
      <c r="H20" s="607"/>
      <c r="J20" s="54"/>
      <c r="K20" s="55" t="s">
        <v>62</v>
      </c>
      <c r="L20" s="46">
        <v>92918.69</v>
      </c>
      <c r="M20" s="46">
        <v>65122.83</v>
      </c>
      <c r="N20" s="46">
        <v>747.57</v>
      </c>
      <c r="O20" s="46"/>
      <c r="P20" s="46">
        <v>2585.13</v>
      </c>
      <c r="Q20" s="46">
        <v>818.74</v>
      </c>
      <c r="R20" s="46">
        <v>5680.55</v>
      </c>
      <c r="S20" s="46">
        <f>T20+U20+V20+W20+X20+AA20+AC20+AD20+AB20+Y20+Z20</f>
        <v>34534.36</v>
      </c>
      <c r="T20" s="46">
        <v>2943.91</v>
      </c>
      <c r="U20" s="46">
        <v>6596.9</v>
      </c>
      <c r="V20" s="46">
        <v>15746.7</v>
      </c>
      <c r="W20" s="46">
        <v>-1651.41</v>
      </c>
      <c r="X20" s="212"/>
      <c r="Y20" s="212"/>
      <c r="Z20" s="208"/>
      <c r="AA20" s="208">
        <v>-242.68</v>
      </c>
      <c r="AB20" s="208">
        <v>2310</v>
      </c>
      <c r="AC20" s="209">
        <v>0</v>
      </c>
      <c r="AD20" s="47">
        <v>8830.94</v>
      </c>
      <c r="AE20" s="57"/>
    </row>
    <row r="21" spans="1:31" ht="15.75" x14ac:dyDescent="0.25">
      <c r="A21" s="50" t="s">
        <v>48</v>
      </c>
      <c r="B21" s="50" t="s">
        <v>49</v>
      </c>
      <c r="C21" s="51" t="s">
        <v>50</v>
      </c>
      <c r="D21" s="52" t="s">
        <v>51</v>
      </c>
      <c r="E21" s="51" t="s">
        <v>50</v>
      </c>
      <c r="F21" s="53" t="s">
        <v>51</v>
      </c>
      <c r="G21" s="51" t="s">
        <v>50</v>
      </c>
      <c r="H21" s="52" t="s">
        <v>51</v>
      </c>
      <c r="J21" s="54"/>
      <c r="K21" s="55"/>
      <c r="L21" s="46"/>
      <c r="M21" s="46"/>
      <c r="N21" s="46"/>
      <c r="O21" s="46"/>
      <c r="P21" s="46"/>
      <c r="Q21" s="46"/>
      <c r="R21" s="46"/>
      <c r="S21" s="46"/>
      <c r="T21" s="46"/>
      <c r="U21" s="46"/>
      <c r="V21" s="46"/>
      <c r="W21" s="46"/>
      <c r="X21" s="212"/>
      <c r="Y21" s="212"/>
      <c r="Z21" s="208"/>
      <c r="AA21" s="208"/>
      <c r="AB21" s="208"/>
      <c r="AC21" s="209"/>
      <c r="AD21" s="47"/>
      <c r="AE21" s="57"/>
    </row>
    <row r="22" spans="1:31" ht="15.75" x14ac:dyDescent="0.25">
      <c r="A22" s="50" t="s">
        <v>53</v>
      </c>
      <c r="B22" s="50" t="s">
        <v>54</v>
      </c>
      <c r="C22" s="58" t="s">
        <v>55</v>
      </c>
      <c r="D22" s="59" t="s">
        <v>56</v>
      </c>
      <c r="E22" s="58" t="s">
        <v>55</v>
      </c>
      <c r="F22" s="60" t="s">
        <v>57</v>
      </c>
      <c r="G22" s="58" t="s">
        <v>55</v>
      </c>
      <c r="H22" s="59" t="s">
        <v>57</v>
      </c>
      <c r="J22" s="54">
        <v>2</v>
      </c>
      <c r="K22" s="44" t="s">
        <v>155</v>
      </c>
      <c r="L22" s="46">
        <f>1055136.12-620.2</f>
        <v>1054515.9200000002</v>
      </c>
      <c r="M22" s="46">
        <v>739500.96</v>
      </c>
      <c r="N22" s="46">
        <v>8683.68</v>
      </c>
      <c r="O22" s="46">
        <v>33800.1</v>
      </c>
      <c r="P22" s="46">
        <v>30027.360000000001</v>
      </c>
      <c r="Q22" s="46">
        <v>9510.7199999999993</v>
      </c>
      <c r="R22" s="46">
        <v>62604.54</v>
      </c>
      <c r="S22" s="46">
        <f t="shared" ref="S22:S24" si="0">T22+U22+V22+W22+X22+AA22+AC22+AD22+AB22+Y22+Z22</f>
        <v>155721.70000000001</v>
      </c>
      <c r="T22" s="46">
        <v>5688.63</v>
      </c>
      <c r="U22" s="46">
        <v>14150.81</v>
      </c>
      <c r="V22" s="46">
        <v>32743.58</v>
      </c>
      <c r="W22" s="46">
        <v>501.7</v>
      </c>
      <c r="X22" s="212"/>
      <c r="Y22" s="212">
        <v>980</v>
      </c>
      <c r="Z22" s="215"/>
      <c r="AA22" s="215">
        <v>88.62</v>
      </c>
      <c r="AB22" s="215">
        <v>26400</v>
      </c>
      <c r="AC22" s="216">
        <v>0</v>
      </c>
      <c r="AD22" s="61">
        <v>75168.36</v>
      </c>
      <c r="AE22" s="57"/>
    </row>
    <row r="23" spans="1:31" ht="15.75" x14ac:dyDescent="0.25">
      <c r="A23" s="62"/>
      <c r="B23" s="62"/>
      <c r="C23" s="10"/>
      <c r="D23" s="59" t="s">
        <v>58</v>
      </c>
      <c r="E23" s="10"/>
      <c r="F23" s="60" t="s">
        <v>58</v>
      </c>
      <c r="G23" s="10"/>
      <c r="H23" s="59" t="s">
        <v>58</v>
      </c>
      <c r="J23" s="54"/>
      <c r="K23" s="44"/>
      <c r="L23" s="46"/>
      <c r="M23" s="46"/>
      <c r="N23" s="46"/>
      <c r="O23" s="46"/>
      <c r="P23" s="46"/>
      <c r="Q23" s="46"/>
      <c r="R23" s="46"/>
      <c r="S23" s="46"/>
      <c r="T23" s="46"/>
      <c r="U23" s="46"/>
      <c r="V23" s="46"/>
      <c r="W23" s="46"/>
      <c r="X23" s="212"/>
      <c r="Y23" s="212"/>
      <c r="Z23" s="208"/>
      <c r="AA23" s="208"/>
      <c r="AB23" s="208"/>
      <c r="AC23" s="209"/>
      <c r="AD23" s="218"/>
      <c r="AE23" s="57"/>
    </row>
    <row r="24" spans="1:31" ht="16.5" thickBot="1" x14ac:dyDescent="0.3">
      <c r="A24" s="63"/>
      <c r="B24" s="63"/>
      <c r="C24" s="64" t="s">
        <v>41</v>
      </c>
      <c r="D24" s="65" t="s">
        <v>40</v>
      </c>
      <c r="E24" s="64" t="s">
        <v>41</v>
      </c>
      <c r="F24" s="66" t="s">
        <v>40</v>
      </c>
      <c r="G24" s="64" t="s">
        <v>41</v>
      </c>
      <c r="H24" s="65" t="s">
        <v>40</v>
      </c>
      <c r="J24" s="54">
        <v>3</v>
      </c>
      <c r="K24" s="44" t="s">
        <v>156</v>
      </c>
      <c r="L24" s="46">
        <v>1034069.89</v>
      </c>
      <c r="M24" s="46">
        <v>725171.16</v>
      </c>
      <c r="N24" s="46">
        <v>8478.2000000000007</v>
      </c>
      <c r="O24" s="46">
        <v>30122.94</v>
      </c>
      <c r="P24" s="46">
        <v>29317.27</v>
      </c>
      <c r="Q24" s="46">
        <v>9285.64</v>
      </c>
      <c r="R24" s="46">
        <v>62353.31</v>
      </c>
      <c r="S24" s="46">
        <f t="shared" si="0"/>
        <v>182868.81</v>
      </c>
      <c r="T24" s="46">
        <v>9603.0300000000007</v>
      </c>
      <c r="U24" s="46">
        <v>21077.35</v>
      </c>
      <c r="V24" s="46">
        <v>49246.27</v>
      </c>
      <c r="W24" s="46">
        <v>0</v>
      </c>
      <c r="X24" s="212"/>
      <c r="Y24" s="212">
        <v>980</v>
      </c>
      <c r="Z24" s="215"/>
      <c r="AA24" s="215">
        <f>0</f>
        <v>0</v>
      </c>
      <c r="AB24" s="215">
        <v>26038.99</v>
      </c>
      <c r="AC24" s="216">
        <v>0</v>
      </c>
      <c r="AD24" s="47">
        <v>75923.17</v>
      </c>
      <c r="AE24" s="57"/>
    </row>
    <row r="25" spans="1:31" ht="39.75" customHeight="1" x14ac:dyDescent="0.25">
      <c r="A25" s="67" t="s">
        <v>59</v>
      </c>
      <c r="B25" s="68"/>
      <c r="C25" s="69">
        <v>129804</v>
      </c>
      <c r="D25" s="70">
        <v>3.73</v>
      </c>
      <c r="E25" s="69">
        <v>129804</v>
      </c>
      <c r="F25" s="70">
        <v>3.73</v>
      </c>
      <c r="G25" s="71">
        <v>0</v>
      </c>
      <c r="H25" s="72">
        <v>0</v>
      </c>
      <c r="J25" s="54"/>
      <c r="K25" s="44"/>
      <c r="L25" s="46"/>
      <c r="M25" s="46"/>
      <c r="N25" s="46"/>
      <c r="O25" s="46"/>
      <c r="P25" s="46"/>
      <c r="Q25" s="46"/>
      <c r="R25" s="46"/>
      <c r="S25" s="46"/>
      <c r="T25" s="46"/>
      <c r="U25" s="46"/>
      <c r="V25" s="46"/>
      <c r="W25" s="46"/>
      <c r="X25" s="212"/>
      <c r="Y25" s="212"/>
      <c r="Z25" s="208"/>
      <c r="AA25" s="208"/>
      <c r="AB25" s="208"/>
      <c r="AC25" s="209"/>
      <c r="AD25" s="47"/>
      <c r="AE25" s="57"/>
    </row>
    <row r="26" spans="1:31" ht="35.25" customHeight="1" x14ac:dyDescent="0.25">
      <c r="A26" s="73" t="s">
        <v>60</v>
      </c>
      <c r="B26" s="73" t="s">
        <v>61</v>
      </c>
      <c r="C26" s="74"/>
      <c r="D26" s="75"/>
      <c r="E26" s="74"/>
      <c r="F26" s="75"/>
      <c r="G26" s="74"/>
      <c r="H26" s="75"/>
      <c r="J26" s="54">
        <v>4</v>
      </c>
      <c r="K26" s="44" t="s">
        <v>266</v>
      </c>
      <c r="L26" s="215">
        <f>L20+L22-L24</f>
        <v>113364.72000000009</v>
      </c>
      <c r="M26" s="215">
        <f>M20+M22-M24</f>
        <v>79452.629999999888</v>
      </c>
      <c r="N26" s="215">
        <f t="shared" ref="N26:AD26" si="1">N20+N22-N24</f>
        <v>953.04999999999927</v>
      </c>
      <c r="O26" s="215">
        <f t="shared" si="1"/>
        <v>3677.16</v>
      </c>
      <c r="P26" s="215">
        <f t="shared" si="1"/>
        <v>3295.2200000000012</v>
      </c>
      <c r="Q26" s="215">
        <f t="shared" si="1"/>
        <v>1043.8199999999997</v>
      </c>
      <c r="R26" s="215">
        <f t="shared" si="1"/>
        <v>5931.7799999999988</v>
      </c>
      <c r="S26" s="215">
        <f>SUM(T26:AD26)</f>
        <v>7387.2500000000055</v>
      </c>
      <c r="T26" s="215">
        <f t="shared" si="1"/>
        <v>-970.48999999999978</v>
      </c>
      <c r="U26" s="215">
        <f t="shared" si="1"/>
        <v>-329.63999999999942</v>
      </c>
      <c r="V26" s="215">
        <f t="shared" si="1"/>
        <v>-755.98999999999796</v>
      </c>
      <c r="W26" s="215">
        <f t="shared" si="1"/>
        <v>-1149.71</v>
      </c>
      <c r="X26" s="215">
        <f t="shared" si="1"/>
        <v>0</v>
      </c>
      <c r="Y26" s="215">
        <v>0</v>
      </c>
      <c r="Z26" s="215">
        <f t="shared" si="1"/>
        <v>0</v>
      </c>
      <c r="AA26" s="215">
        <f>AA20+AA22-AA24</f>
        <v>-154.06</v>
      </c>
      <c r="AB26" s="215">
        <f t="shared" si="1"/>
        <v>2671.0099999999984</v>
      </c>
      <c r="AC26" s="215">
        <f t="shared" si="1"/>
        <v>0</v>
      </c>
      <c r="AD26" s="215">
        <f t="shared" si="1"/>
        <v>8076.1300000000047</v>
      </c>
      <c r="AE26" s="57"/>
    </row>
    <row r="27" spans="1:31" ht="62.25" customHeight="1" thickBot="1" x14ac:dyDescent="0.3">
      <c r="A27" s="83" t="s">
        <v>63</v>
      </c>
      <c r="B27" s="84"/>
      <c r="C27" s="85">
        <v>132588</v>
      </c>
      <c r="D27" s="86">
        <v>3.81</v>
      </c>
      <c r="E27" s="85">
        <v>132588</v>
      </c>
      <c r="F27" s="86">
        <v>3.81</v>
      </c>
      <c r="G27" s="102">
        <v>0</v>
      </c>
      <c r="H27" s="86">
        <v>0</v>
      </c>
      <c r="J27" s="87">
        <v>5</v>
      </c>
      <c r="K27" s="88" t="s">
        <v>64</v>
      </c>
      <c r="L27" s="440">
        <v>1743596.15711</v>
      </c>
      <c r="M27" s="440"/>
      <c r="N27" s="441"/>
      <c r="O27" s="441"/>
      <c r="P27" s="441"/>
      <c r="Q27" s="441"/>
      <c r="R27" s="441"/>
      <c r="S27" s="441"/>
      <c r="T27" s="441"/>
      <c r="U27" s="441"/>
      <c r="V27" s="441"/>
      <c r="W27" s="441"/>
      <c r="X27" s="442"/>
      <c r="Y27" s="442"/>
      <c r="Z27" s="443"/>
      <c r="AA27" s="443"/>
      <c r="AB27" s="443"/>
      <c r="AC27" s="444"/>
      <c r="AD27" s="445"/>
    </row>
    <row r="28" spans="1:31" ht="120" x14ac:dyDescent="0.25">
      <c r="A28" s="73" t="s">
        <v>60</v>
      </c>
      <c r="B28" s="73" t="s">
        <v>65</v>
      </c>
      <c r="C28" s="92"/>
      <c r="D28" s="86"/>
      <c r="E28" s="92"/>
      <c r="F28" s="86"/>
      <c r="G28" s="94"/>
      <c r="H28" s="86"/>
      <c r="J28" s="95"/>
      <c r="K28" s="95"/>
      <c r="L28" s="97"/>
      <c r="M28" s="97"/>
      <c r="N28" s="96"/>
      <c r="O28" s="96"/>
      <c r="P28" s="96"/>
      <c r="Q28" s="96"/>
      <c r="R28" s="96"/>
      <c r="S28" s="97"/>
      <c r="T28" s="97"/>
      <c r="U28" s="97"/>
      <c r="V28" s="97"/>
      <c r="W28" s="97"/>
      <c r="X28" s="97"/>
      <c r="Y28" s="97"/>
    </row>
    <row r="29" spans="1:31" ht="15.75" x14ac:dyDescent="0.25">
      <c r="A29" s="99" t="s">
        <v>68</v>
      </c>
      <c r="B29" s="100" t="s">
        <v>69</v>
      </c>
      <c r="C29" s="71">
        <v>83520</v>
      </c>
      <c r="D29" s="101">
        <v>2.4</v>
      </c>
      <c r="E29" s="71">
        <v>83520</v>
      </c>
      <c r="F29" s="101">
        <v>2.4</v>
      </c>
      <c r="G29" s="115">
        <v>0</v>
      </c>
      <c r="H29" s="103">
        <v>0</v>
      </c>
      <c r="J29" s="95"/>
      <c r="K29" s="95" t="s">
        <v>66</v>
      </c>
      <c r="L29" s="97"/>
      <c r="M29" s="97"/>
      <c r="R29" s="611" t="s">
        <v>182</v>
      </c>
      <c r="S29" s="611"/>
      <c r="T29" s="611"/>
      <c r="U29" s="611"/>
      <c r="V29" s="97"/>
      <c r="W29" s="97"/>
      <c r="X29" s="97"/>
      <c r="Y29" s="97"/>
    </row>
    <row r="30" spans="1:31" ht="15.75" x14ac:dyDescent="0.25">
      <c r="A30" s="106" t="s">
        <v>72</v>
      </c>
      <c r="B30" s="50" t="s">
        <v>73</v>
      </c>
      <c r="C30" s="107"/>
      <c r="D30" s="108" t="s">
        <v>34</v>
      </c>
      <c r="E30" s="107"/>
      <c r="F30" s="108" t="s">
        <v>34</v>
      </c>
      <c r="G30" s="109"/>
      <c r="H30" s="110" t="s">
        <v>34</v>
      </c>
      <c r="J30" s="95"/>
      <c r="K30" s="258"/>
      <c r="L30" s="97"/>
      <c r="M30" s="97"/>
      <c r="R30" s="612" t="s">
        <v>183</v>
      </c>
      <c r="S30" s="612"/>
      <c r="T30" s="612"/>
      <c r="U30" s="612"/>
      <c r="V30" s="97"/>
      <c r="W30" s="97"/>
      <c r="X30" s="97"/>
      <c r="Y30" s="97"/>
    </row>
    <row r="31" spans="1:31" ht="15.75" x14ac:dyDescent="0.25">
      <c r="A31" s="106" t="s">
        <v>74</v>
      </c>
      <c r="B31" s="50" t="s">
        <v>75</v>
      </c>
      <c r="C31" s="107"/>
      <c r="D31" s="108"/>
      <c r="E31" s="107"/>
      <c r="F31" s="108"/>
      <c r="G31" s="109"/>
      <c r="H31" s="110"/>
      <c r="J31" s="95"/>
      <c r="K31" s="111"/>
      <c r="L31" s="95"/>
      <c r="M31" s="95"/>
      <c r="R31" s="111"/>
      <c r="S31" s="111"/>
      <c r="T31" s="97"/>
      <c r="U31" s="97"/>
      <c r="V31" s="97"/>
      <c r="W31" s="97"/>
      <c r="X31" s="97"/>
      <c r="Y31" s="97"/>
    </row>
    <row r="32" spans="1:31" ht="15.75" x14ac:dyDescent="0.25">
      <c r="A32" s="106"/>
      <c r="B32" s="50"/>
      <c r="C32" s="107"/>
      <c r="D32" s="108"/>
      <c r="E32" s="107"/>
      <c r="F32" s="108"/>
      <c r="G32" s="109"/>
      <c r="H32" s="110"/>
      <c r="J32" s="95"/>
      <c r="K32" s="112" t="s">
        <v>199</v>
      </c>
      <c r="L32" s="112"/>
      <c r="M32" s="112"/>
      <c r="R32" s="112" t="s">
        <v>77</v>
      </c>
      <c r="S32" s="112"/>
      <c r="T32" s="259"/>
      <c r="U32" s="112"/>
      <c r="V32" s="97"/>
      <c r="W32" s="97"/>
      <c r="X32" s="97"/>
      <c r="Y32" s="97"/>
    </row>
    <row r="33" spans="1:25" ht="15.75" x14ac:dyDescent="0.25">
      <c r="A33" s="99" t="s">
        <v>80</v>
      </c>
      <c r="B33" s="100" t="s">
        <v>81</v>
      </c>
      <c r="C33" s="102">
        <v>74820</v>
      </c>
      <c r="D33" s="101">
        <v>2.15</v>
      </c>
      <c r="E33" s="102">
        <v>74820</v>
      </c>
      <c r="F33" s="101">
        <v>2.15</v>
      </c>
      <c r="G33" s="115">
        <v>0</v>
      </c>
      <c r="H33" s="103">
        <v>0</v>
      </c>
      <c r="J33" s="95"/>
      <c r="K33" s="605" t="s">
        <v>78</v>
      </c>
      <c r="L33" s="605"/>
      <c r="M33" s="113"/>
      <c r="R33" s="605" t="s">
        <v>79</v>
      </c>
      <c r="S33" s="605"/>
      <c r="T33" s="605"/>
      <c r="U33" s="605"/>
      <c r="V33" s="97"/>
      <c r="W33" s="116"/>
      <c r="X33" s="116"/>
      <c r="Y33" s="116"/>
    </row>
    <row r="34" spans="1:25" ht="15.75" x14ac:dyDescent="0.25">
      <c r="A34" s="106" t="s">
        <v>82</v>
      </c>
      <c r="B34" s="50"/>
      <c r="C34" s="109"/>
      <c r="D34" s="108"/>
      <c r="E34" s="109"/>
      <c r="F34" s="108"/>
      <c r="G34" s="109"/>
      <c r="H34" s="110"/>
      <c r="J34" s="95"/>
      <c r="L34" s="97"/>
      <c r="M34" s="97"/>
      <c r="N34" s="97"/>
      <c r="O34" s="97"/>
      <c r="P34" s="97"/>
      <c r="Q34" s="97"/>
      <c r="R34" s="97"/>
      <c r="S34" s="97"/>
      <c r="T34" s="97"/>
      <c r="U34" s="97"/>
      <c r="V34" s="97"/>
      <c r="W34" s="97"/>
      <c r="X34" s="97"/>
      <c r="Y34" s="97"/>
    </row>
    <row r="35" spans="1:25" ht="15.75" x14ac:dyDescent="0.25">
      <c r="A35" s="118" t="s">
        <v>83</v>
      </c>
      <c r="B35" s="119"/>
      <c r="C35" s="120"/>
      <c r="D35" s="121"/>
      <c r="E35" s="120"/>
      <c r="F35" s="121"/>
      <c r="G35" s="120"/>
      <c r="H35" s="122"/>
      <c r="J35" s="123"/>
      <c r="K35" s="124"/>
      <c r="L35" s="125"/>
      <c r="M35" s="125"/>
      <c r="N35" s="96"/>
      <c r="O35" s="96"/>
      <c r="P35" s="96"/>
      <c r="Q35" s="96"/>
      <c r="R35" s="96"/>
      <c r="S35" s="96"/>
      <c r="T35" s="97"/>
      <c r="U35" s="97"/>
      <c r="V35" s="97"/>
      <c r="W35" s="97"/>
      <c r="X35" s="97"/>
      <c r="Y35" s="97"/>
    </row>
    <row r="36" spans="1:25" ht="28.5" x14ac:dyDescent="0.25">
      <c r="A36" s="126" t="s">
        <v>84</v>
      </c>
      <c r="B36" s="100"/>
      <c r="C36" s="127">
        <v>230724</v>
      </c>
      <c r="D36" s="128">
        <v>6.63</v>
      </c>
      <c r="E36" s="127">
        <v>230724</v>
      </c>
      <c r="F36" s="128">
        <v>6.63</v>
      </c>
      <c r="G36" s="129">
        <v>0</v>
      </c>
      <c r="H36" s="130">
        <v>0</v>
      </c>
      <c r="J36" s="95"/>
      <c r="K36" s="124"/>
      <c r="L36" s="97"/>
      <c r="M36" s="97"/>
      <c r="N36" s="97"/>
      <c r="O36" s="97"/>
      <c r="P36" s="97"/>
      <c r="Q36" s="97"/>
      <c r="R36" s="97"/>
      <c r="S36" s="97"/>
      <c r="T36" s="97"/>
      <c r="U36" s="97"/>
      <c r="V36" s="97"/>
      <c r="W36" s="97"/>
      <c r="X36" s="97"/>
      <c r="Y36" s="97"/>
    </row>
    <row r="37" spans="1:25" ht="15.75" x14ac:dyDescent="0.25">
      <c r="A37" s="131" t="s">
        <v>85</v>
      </c>
      <c r="B37" s="132" t="s">
        <v>86</v>
      </c>
      <c r="C37" s="133"/>
      <c r="D37" s="134"/>
      <c r="E37" s="133"/>
      <c r="F37" s="134"/>
      <c r="G37" s="135"/>
      <c r="H37" s="136"/>
      <c r="J37" s="95"/>
      <c r="K37" s="95"/>
      <c r="L37" s="95"/>
      <c r="M37" s="95"/>
      <c r="N37" s="96"/>
      <c r="O37" s="96"/>
      <c r="P37" s="96"/>
      <c r="Q37" s="96"/>
      <c r="R37" s="96"/>
      <c r="S37" s="97"/>
      <c r="T37" s="97"/>
      <c r="U37" s="97"/>
      <c r="V37" s="97"/>
      <c r="W37" s="97"/>
      <c r="X37" s="97"/>
      <c r="Y37" s="97"/>
    </row>
    <row r="38" spans="1:25" ht="15.75" x14ac:dyDescent="0.25">
      <c r="A38" s="137" t="s">
        <v>87</v>
      </c>
      <c r="B38" s="138"/>
      <c r="C38" s="133"/>
      <c r="D38" s="134"/>
      <c r="E38" s="133"/>
      <c r="F38" s="134"/>
      <c r="G38" s="135"/>
      <c r="H38" s="136"/>
      <c r="J38" s="95"/>
      <c r="K38" s="95"/>
      <c r="L38" s="95"/>
      <c r="M38" s="95"/>
      <c r="N38" s="97"/>
      <c r="O38" s="97"/>
      <c r="P38" s="97"/>
      <c r="Q38" s="97"/>
      <c r="R38" s="97"/>
      <c r="S38" s="97"/>
      <c r="T38" s="97"/>
      <c r="U38" s="97"/>
      <c r="V38" s="97"/>
      <c r="W38" s="97"/>
      <c r="X38" s="97"/>
      <c r="Y38" s="97"/>
    </row>
    <row r="39" spans="1:25" ht="15.75" x14ac:dyDescent="0.25">
      <c r="A39" s="131" t="s">
        <v>88</v>
      </c>
      <c r="B39" s="132" t="s">
        <v>89</v>
      </c>
      <c r="C39" s="133"/>
      <c r="D39" s="134"/>
      <c r="E39" s="133"/>
      <c r="F39" s="134"/>
      <c r="G39" s="135"/>
      <c r="H39" s="136"/>
      <c r="J39" s="95"/>
      <c r="K39" s="95"/>
      <c r="L39" s="97"/>
      <c r="M39" s="97"/>
      <c r="N39" s="97"/>
      <c r="O39" s="97"/>
      <c r="P39" s="97"/>
      <c r="Q39" s="97"/>
      <c r="R39" s="97"/>
      <c r="S39" s="97"/>
      <c r="T39" s="97"/>
      <c r="U39" s="97"/>
      <c r="V39" s="97"/>
      <c r="W39" s="97"/>
      <c r="X39" s="97"/>
      <c r="Y39" s="97"/>
    </row>
    <row r="40" spans="1:25" ht="15.75" x14ac:dyDescent="0.25">
      <c r="A40" s="137"/>
      <c r="B40" s="138"/>
      <c r="C40" s="133"/>
      <c r="D40" s="134"/>
      <c r="E40" s="133"/>
      <c r="F40" s="134"/>
      <c r="G40" s="135"/>
      <c r="H40" s="136"/>
      <c r="J40" s="95"/>
      <c r="K40" s="95"/>
      <c r="L40" s="97"/>
      <c r="M40" s="97"/>
      <c r="N40" s="95"/>
      <c r="O40" s="95"/>
      <c r="P40" s="95"/>
      <c r="Q40" s="95"/>
      <c r="R40" s="95"/>
      <c r="S40" s="97"/>
      <c r="T40" s="97"/>
      <c r="U40" s="97"/>
      <c r="V40" s="97"/>
      <c r="W40" s="97"/>
      <c r="X40" s="97"/>
      <c r="Y40" s="97"/>
    </row>
    <row r="41" spans="1:25" ht="15.75" x14ac:dyDescent="0.25">
      <c r="A41" s="139" t="s">
        <v>90</v>
      </c>
      <c r="B41" s="132"/>
      <c r="C41" s="133"/>
      <c r="D41" s="134"/>
      <c r="E41" s="133"/>
      <c r="F41" s="134"/>
      <c r="G41" s="135"/>
      <c r="H41" s="136"/>
      <c r="J41" s="95"/>
      <c r="K41" s="95"/>
      <c r="L41" s="125"/>
      <c r="M41" s="125"/>
      <c r="N41" s="95"/>
      <c r="O41" s="95"/>
      <c r="P41" s="95"/>
      <c r="Q41" s="95"/>
      <c r="R41" s="95"/>
      <c r="S41" s="97"/>
      <c r="T41" s="97"/>
      <c r="U41" s="97"/>
      <c r="V41" s="97"/>
      <c r="W41" s="97"/>
      <c r="X41" s="97"/>
      <c r="Y41" s="97"/>
    </row>
    <row r="42" spans="1:25" ht="15.75" x14ac:dyDescent="0.25">
      <c r="A42" s="140" t="s">
        <v>91</v>
      </c>
      <c r="B42" s="141" t="s">
        <v>89</v>
      </c>
      <c r="C42" s="133"/>
      <c r="D42" s="134"/>
      <c r="E42" s="133"/>
      <c r="F42" s="134"/>
      <c r="G42" s="135"/>
      <c r="H42" s="136"/>
      <c r="J42" s="95"/>
      <c r="K42" s="124"/>
      <c r="L42" s="95"/>
      <c r="M42" s="95"/>
      <c r="N42" s="95"/>
      <c r="O42" s="95"/>
      <c r="P42" s="95"/>
      <c r="Q42" s="95"/>
      <c r="R42" s="95"/>
      <c r="S42" s="97"/>
      <c r="T42" s="97"/>
      <c r="U42" s="97"/>
      <c r="V42" s="97"/>
      <c r="W42" s="97"/>
      <c r="X42" s="97"/>
      <c r="Y42" s="97"/>
    </row>
    <row r="43" spans="1:25" ht="15.75" x14ac:dyDescent="0.25">
      <c r="A43" s="139" t="s">
        <v>92</v>
      </c>
      <c r="B43" s="132"/>
      <c r="C43" s="133"/>
      <c r="D43" s="134"/>
      <c r="E43" s="133"/>
      <c r="F43" s="134"/>
      <c r="G43" s="135"/>
      <c r="H43" s="136"/>
      <c r="J43" s="95"/>
      <c r="K43" s="95"/>
      <c r="L43" s="95"/>
      <c r="M43" s="95"/>
      <c r="N43" s="95"/>
      <c r="O43" s="95"/>
      <c r="P43" s="95"/>
      <c r="Q43" s="95"/>
      <c r="R43" s="95"/>
      <c r="S43" s="97"/>
      <c r="T43" s="97"/>
      <c r="U43" s="97"/>
      <c r="V43" s="97"/>
      <c r="W43" s="97"/>
      <c r="X43" s="97"/>
      <c r="Y43" s="97"/>
    </row>
    <row r="44" spans="1:25" x14ac:dyDescent="0.25">
      <c r="A44" s="140" t="s">
        <v>93</v>
      </c>
      <c r="B44" s="141" t="s">
        <v>94</v>
      </c>
      <c r="C44" s="133"/>
      <c r="D44" s="134"/>
      <c r="E44" s="133"/>
      <c r="F44" s="134"/>
      <c r="G44" s="135"/>
      <c r="H44" s="136"/>
      <c r="J44" s="56"/>
      <c r="K44" s="56"/>
      <c r="L44" s="56"/>
      <c r="M44" s="56"/>
      <c r="N44" s="56"/>
      <c r="O44" s="56"/>
      <c r="P44" s="56"/>
      <c r="Q44" s="56"/>
      <c r="R44" s="56"/>
      <c r="S44" s="56"/>
      <c r="T44" s="56"/>
      <c r="U44" s="56"/>
      <c r="V44" s="56"/>
      <c r="W44" s="56"/>
      <c r="X44" s="56"/>
      <c r="Y44" s="56"/>
    </row>
    <row r="45" spans="1:25" x14ac:dyDescent="0.25">
      <c r="A45" s="140" t="s">
        <v>95</v>
      </c>
      <c r="B45" s="138" t="s">
        <v>94</v>
      </c>
      <c r="C45" s="133"/>
      <c r="D45" s="134"/>
      <c r="E45" s="133"/>
      <c r="F45" s="134"/>
      <c r="G45" s="135"/>
      <c r="H45" s="136"/>
      <c r="J45" s="56"/>
      <c r="K45" s="56"/>
      <c r="L45" s="56"/>
      <c r="M45" s="56"/>
      <c r="N45" s="56"/>
      <c r="O45" s="56"/>
      <c r="P45" s="56"/>
      <c r="Q45" s="56"/>
      <c r="R45" s="56"/>
      <c r="S45" s="56"/>
      <c r="T45" s="56"/>
      <c r="U45" s="56"/>
      <c r="V45" s="56"/>
      <c r="W45" s="56"/>
      <c r="X45" s="56"/>
      <c r="Y45" s="56"/>
    </row>
    <row r="46" spans="1:25" x14ac:dyDescent="0.25">
      <c r="A46" s="142" t="s">
        <v>96</v>
      </c>
      <c r="B46" s="141"/>
      <c r="C46" s="133"/>
      <c r="D46" s="134"/>
      <c r="E46" s="133"/>
      <c r="F46" s="134"/>
      <c r="G46" s="135"/>
      <c r="H46" s="136"/>
    </row>
    <row r="47" spans="1:25" x14ac:dyDescent="0.25">
      <c r="A47" s="142" t="s">
        <v>97</v>
      </c>
      <c r="B47" s="141"/>
      <c r="C47" s="133"/>
      <c r="D47" s="134"/>
      <c r="E47" s="133"/>
      <c r="F47" s="134"/>
      <c r="G47" s="135"/>
      <c r="H47" s="136"/>
    </row>
    <row r="48" spans="1:25" x14ac:dyDescent="0.25">
      <c r="A48" s="142" t="s">
        <v>98</v>
      </c>
      <c r="B48" s="141" t="s">
        <v>99</v>
      </c>
      <c r="C48" s="133"/>
      <c r="D48" s="134"/>
      <c r="E48" s="133"/>
      <c r="F48" s="134"/>
      <c r="G48" s="135"/>
      <c r="H48" s="136"/>
    </row>
    <row r="49" spans="1:8" ht="28.5" x14ac:dyDescent="0.25">
      <c r="A49" s="126" t="s">
        <v>100</v>
      </c>
      <c r="B49" s="100"/>
      <c r="C49" s="127">
        <v>257520</v>
      </c>
      <c r="D49" s="101">
        <v>7.4</v>
      </c>
      <c r="E49" s="127">
        <v>257520</v>
      </c>
      <c r="F49" s="101">
        <v>7.4</v>
      </c>
      <c r="G49" s="115">
        <v>0</v>
      </c>
      <c r="H49" s="103">
        <v>0</v>
      </c>
    </row>
    <row r="50" spans="1:8" x14ac:dyDescent="0.25">
      <c r="A50" s="43" t="s">
        <v>101</v>
      </c>
      <c r="B50" s="100"/>
      <c r="C50" s="143"/>
      <c r="D50" s="144"/>
      <c r="E50" s="143"/>
      <c r="F50" s="144"/>
      <c r="G50" s="145"/>
      <c r="H50" s="146"/>
    </row>
    <row r="51" spans="1:8" x14ac:dyDescent="0.25">
      <c r="A51" s="147" t="s">
        <v>102</v>
      </c>
      <c r="B51" s="119"/>
      <c r="C51" s="119"/>
      <c r="D51" s="148"/>
      <c r="E51" s="119"/>
      <c r="F51" s="148"/>
      <c r="G51" s="149"/>
      <c r="H51" s="150"/>
    </row>
    <row r="52" spans="1:8" x14ac:dyDescent="0.25">
      <c r="A52" s="43" t="s">
        <v>103</v>
      </c>
      <c r="B52" s="100" t="s">
        <v>104</v>
      </c>
      <c r="C52" s="50"/>
      <c r="D52" s="151"/>
      <c r="E52" s="50"/>
      <c r="F52" s="151"/>
      <c r="G52" s="58"/>
      <c r="H52" s="59"/>
    </row>
    <row r="53" spans="1:8" x14ac:dyDescent="0.25">
      <c r="A53" s="152" t="s">
        <v>105</v>
      </c>
      <c r="B53" s="153" t="s">
        <v>106</v>
      </c>
      <c r="C53" s="50"/>
      <c r="D53" s="151"/>
      <c r="E53" s="50"/>
      <c r="F53" s="151"/>
      <c r="G53" s="58"/>
      <c r="H53" s="59"/>
    </row>
    <row r="54" spans="1:8" x14ac:dyDescent="0.25">
      <c r="A54" s="154" t="s">
        <v>107</v>
      </c>
      <c r="B54" s="153" t="s">
        <v>106</v>
      </c>
      <c r="C54" s="50"/>
      <c r="D54" s="151"/>
      <c r="E54" s="50"/>
      <c r="F54" s="151"/>
      <c r="G54" s="58"/>
      <c r="H54" s="59"/>
    </row>
    <row r="55" spans="1:8" x14ac:dyDescent="0.25">
      <c r="A55" s="152" t="s">
        <v>108</v>
      </c>
      <c r="B55" s="153" t="s">
        <v>106</v>
      </c>
      <c r="C55" s="50"/>
      <c r="D55" s="151"/>
      <c r="E55" s="50"/>
      <c r="F55" s="151"/>
      <c r="G55" s="58"/>
      <c r="H55" s="59"/>
    </row>
    <row r="56" spans="1:8" x14ac:dyDescent="0.25">
      <c r="A56" s="152" t="s">
        <v>109</v>
      </c>
      <c r="B56" s="153" t="s">
        <v>110</v>
      </c>
      <c r="C56" s="50"/>
      <c r="D56" s="151"/>
      <c r="E56" s="50"/>
      <c r="F56" s="151"/>
      <c r="G56" s="58"/>
      <c r="H56" s="59"/>
    </row>
    <row r="57" spans="1:8" x14ac:dyDescent="0.25">
      <c r="A57" s="152" t="s">
        <v>111</v>
      </c>
      <c r="B57" s="153" t="s">
        <v>104</v>
      </c>
      <c r="C57" s="50"/>
      <c r="D57" s="151"/>
      <c r="E57" s="50"/>
      <c r="F57" s="151"/>
      <c r="G57" s="58"/>
      <c r="H57" s="59"/>
    </row>
    <row r="58" spans="1:8" x14ac:dyDescent="0.25">
      <c r="A58" s="155" t="s">
        <v>112</v>
      </c>
      <c r="B58" s="100"/>
      <c r="C58" s="50"/>
      <c r="D58" s="151"/>
      <c r="E58" s="50"/>
      <c r="F58" s="151"/>
      <c r="G58" s="58"/>
      <c r="H58" s="59"/>
    </row>
    <row r="59" spans="1:8" x14ac:dyDescent="0.25">
      <c r="A59" s="147" t="s">
        <v>113</v>
      </c>
      <c r="B59" s="119" t="s">
        <v>104</v>
      </c>
      <c r="C59" s="50"/>
      <c r="D59" s="151"/>
      <c r="E59" s="50"/>
      <c r="F59" s="151"/>
      <c r="G59" s="58"/>
      <c r="H59" s="59"/>
    </row>
    <row r="60" spans="1:8" x14ac:dyDescent="0.25">
      <c r="A60" s="43" t="s">
        <v>114</v>
      </c>
      <c r="B60" s="100"/>
      <c r="C60" s="143"/>
      <c r="D60" s="144"/>
      <c r="E60" s="143"/>
      <c r="F60" s="144"/>
      <c r="G60" s="145"/>
      <c r="H60" s="146"/>
    </row>
    <row r="61" spans="1:8" x14ac:dyDescent="0.25">
      <c r="A61" s="147" t="s">
        <v>115</v>
      </c>
      <c r="B61" s="119"/>
      <c r="C61" s="119"/>
      <c r="D61" s="148"/>
      <c r="E61" s="119"/>
      <c r="F61" s="148"/>
      <c r="G61" s="149"/>
      <c r="H61" s="150"/>
    </row>
    <row r="62" spans="1:8" x14ac:dyDescent="0.25">
      <c r="A62" s="43" t="s">
        <v>116</v>
      </c>
      <c r="B62" s="100"/>
      <c r="C62" s="50"/>
      <c r="D62" s="151"/>
      <c r="E62" s="50"/>
      <c r="F62" s="151"/>
      <c r="G62" s="58"/>
      <c r="H62" s="59"/>
    </row>
    <row r="63" spans="1:8" x14ac:dyDescent="0.25">
      <c r="A63" s="147" t="s">
        <v>117</v>
      </c>
      <c r="B63" s="119" t="s">
        <v>104</v>
      </c>
      <c r="C63" s="50"/>
      <c r="D63" s="151"/>
      <c r="E63" s="50"/>
      <c r="F63" s="151"/>
      <c r="G63" s="58"/>
      <c r="H63" s="59"/>
    </row>
    <row r="64" spans="1:8" x14ac:dyDescent="0.25">
      <c r="A64" s="152" t="s">
        <v>118</v>
      </c>
      <c r="B64" s="153" t="s">
        <v>104</v>
      </c>
      <c r="C64" s="50"/>
      <c r="D64" s="151"/>
      <c r="E64" s="50"/>
      <c r="F64" s="151"/>
      <c r="G64" s="58"/>
      <c r="H64" s="59"/>
    </row>
    <row r="65" spans="1:8" x14ac:dyDescent="0.25">
      <c r="A65" s="152" t="s">
        <v>119</v>
      </c>
      <c r="B65" s="153" t="s">
        <v>120</v>
      </c>
      <c r="C65" s="50"/>
      <c r="D65" s="151"/>
      <c r="E65" s="50"/>
      <c r="F65" s="151"/>
      <c r="G65" s="58"/>
      <c r="H65" s="59"/>
    </row>
    <row r="66" spans="1:8" x14ac:dyDescent="0.25">
      <c r="A66" s="156" t="s">
        <v>121</v>
      </c>
      <c r="B66" s="153" t="s">
        <v>120</v>
      </c>
      <c r="C66" s="50"/>
      <c r="D66" s="151"/>
      <c r="E66" s="50"/>
      <c r="F66" s="151"/>
      <c r="G66" s="58"/>
      <c r="H66" s="59"/>
    </row>
    <row r="67" spans="1:8" x14ac:dyDescent="0.25">
      <c r="A67" s="157" t="s">
        <v>122</v>
      </c>
      <c r="B67" s="153" t="s">
        <v>123</v>
      </c>
      <c r="C67" s="50"/>
      <c r="D67" s="151"/>
      <c r="E67" s="50"/>
      <c r="F67" s="151"/>
      <c r="G67" s="58"/>
      <c r="H67" s="59"/>
    </row>
    <row r="68" spans="1:8" x14ac:dyDescent="0.25">
      <c r="A68" s="152" t="s">
        <v>109</v>
      </c>
      <c r="B68" s="153" t="s">
        <v>124</v>
      </c>
      <c r="C68" s="50"/>
      <c r="D68" s="151"/>
      <c r="E68" s="50"/>
      <c r="F68" s="151"/>
      <c r="G68" s="58"/>
      <c r="H68" s="59"/>
    </row>
    <row r="69" spans="1:8" x14ac:dyDescent="0.25">
      <c r="A69" s="152" t="s">
        <v>111</v>
      </c>
      <c r="B69" s="153" t="s">
        <v>104</v>
      </c>
      <c r="C69" s="50"/>
      <c r="D69" s="151"/>
      <c r="E69" s="50"/>
      <c r="F69" s="151"/>
      <c r="G69" s="58"/>
      <c r="H69" s="59"/>
    </row>
    <row r="70" spans="1:8" x14ac:dyDescent="0.25">
      <c r="A70" s="152" t="s">
        <v>125</v>
      </c>
      <c r="B70" s="153" t="s">
        <v>126</v>
      </c>
      <c r="C70" s="50"/>
      <c r="D70" s="151"/>
      <c r="E70" s="50"/>
      <c r="F70" s="151"/>
      <c r="G70" s="58"/>
      <c r="H70" s="59"/>
    </row>
    <row r="71" spans="1:8" x14ac:dyDescent="0.25">
      <c r="A71" s="156" t="s">
        <v>127</v>
      </c>
      <c r="B71" s="50" t="s">
        <v>104</v>
      </c>
      <c r="C71" s="50"/>
      <c r="D71" s="151"/>
      <c r="E71" s="50"/>
      <c r="F71" s="151"/>
      <c r="G71" s="58"/>
      <c r="H71" s="59"/>
    </row>
    <row r="72" spans="1:8" x14ac:dyDescent="0.25">
      <c r="A72" s="99" t="s">
        <v>128</v>
      </c>
      <c r="B72" s="100" t="s">
        <v>129</v>
      </c>
      <c r="C72" s="102">
        <v>8700</v>
      </c>
      <c r="D72" s="103">
        <v>0.25</v>
      </c>
      <c r="E72" s="102">
        <v>1512.6233</v>
      </c>
      <c r="F72" s="103">
        <v>4.3466186781609198E-2</v>
      </c>
      <c r="G72" s="115">
        <v>7187.3766999999998</v>
      </c>
      <c r="H72" s="103">
        <v>0.20653381321839082</v>
      </c>
    </row>
    <row r="73" spans="1:8" x14ac:dyDescent="0.25">
      <c r="A73" s="118" t="s">
        <v>130</v>
      </c>
      <c r="B73" s="119" t="s">
        <v>131</v>
      </c>
      <c r="C73" s="71"/>
      <c r="D73" s="110"/>
      <c r="E73" s="71"/>
      <c r="F73" s="110"/>
      <c r="G73" s="109"/>
      <c r="H73" s="110"/>
    </row>
    <row r="74" spans="1:8" x14ac:dyDescent="0.25">
      <c r="A74" s="99" t="s">
        <v>132</v>
      </c>
      <c r="B74" s="100"/>
      <c r="C74" s="102">
        <v>917675.99999999977</v>
      </c>
      <c r="D74" s="103">
        <v>26.369999999999997</v>
      </c>
      <c r="E74" s="102">
        <v>910488.62329999998</v>
      </c>
      <c r="F74" s="103">
        <v>26.163466186781605</v>
      </c>
      <c r="G74" s="158">
        <v>7187.3766999997897</v>
      </c>
      <c r="H74" s="103">
        <v>0.20653381321839082</v>
      </c>
    </row>
    <row r="75" spans="1:8" x14ac:dyDescent="0.25">
      <c r="A75" s="118" t="s">
        <v>133</v>
      </c>
      <c r="B75" s="119"/>
      <c r="C75" s="120"/>
      <c r="D75" s="122"/>
      <c r="E75" s="120"/>
      <c r="F75" s="122"/>
      <c r="G75" s="120"/>
      <c r="H75" s="122"/>
    </row>
    <row r="76" spans="1:8" x14ac:dyDescent="0.25">
      <c r="A76" s="99" t="s">
        <v>134</v>
      </c>
      <c r="B76" s="100"/>
      <c r="C76" s="102">
        <v>137460</v>
      </c>
      <c r="D76" s="101">
        <v>3.95</v>
      </c>
      <c r="E76" s="102">
        <v>137460</v>
      </c>
      <c r="F76" s="101">
        <v>3.95</v>
      </c>
      <c r="G76" s="159">
        <v>0</v>
      </c>
      <c r="H76" s="103">
        <v>0</v>
      </c>
    </row>
    <row r="77" spans="1:8" x14ac:dyDescent="0.25">
      <c r="A77" s="106" t="s">
        <v>135</v>
      </c>
      <c r="B77" s="50"/>
      <c r="C77" s="109"/>
      <c r="D77" s="151"/>
      <c r="E77" s="109"/>
      <c r="F77" s="151"/>
      <c r="G77" s="109"/>
      <c r="H77" s="59"/>
    </row>
    <row r="78" spans="1:8" x14ac:dyDescent="0.25">
      <c r="A78" s="118"/>
      <c r="B78" s="119"/>
      <c r="C78" s="120"/>
      <c r="D78" s="160"/>
      <c r="E78" s="120"/>
      <c r="F78" s="160"/>
      <c r="G78" s="120"/>
      <c r="H78" s="161"/>
    </row>
    <row r="79" spans="1:8" x14ac:dyDescent="0.25">
      <c r="A79" s="99" t="s">
        <v>136</v>
      </c>
      <c r="B79" s="43"/>
      <c r="C79" s="102">
        <v>1055135.9999999998</v>
      </c>
      <c r="D79" s="101">
        <v>30.319999999999997</v>
      </c>
      <c r="E79" s="102">
        <v>1047948.6233</v>
      </c>
      <c r="F79" s="101">
        <v>30.113466186781604</v>
      </c>
      <c r="G79" s="158">
        <v>7187.3766999997897</v>
      </c>
      <c r="H79" s="103">
        <v>0.20653381321839248</v>
      </c>
    </row>
    <row r="80" spans="1:8" ht="15.75" thickBot="1" x14ac:dyDescent="0.3">
      <c r="A80" s="162" t="s">
        <v>137</v>
      </c>
      <c r="B80" s="63"/>
      <c r="C80" s="162"/>
      <c r="D80" s="163"/>
      <c r="E80" s="162"/>
      <c r="F80" s="163"/>
      <c r="G80" s="164"/>
      <c r="H80" s="65"/>
    </row>
    <row r="81" spans="1:8" ht="15.75" thickBot="1" x14ac:dyDescent="0.3">
      <c r="A81" s="165" t="s">
        <v>138</v>
      </c>
      <c r="B81" s="29"/>
      <c r="C81" s="165"/>
      <c r="D81" s="60"/>
      <c r="E81" s="165"/>
      <c r="F81" s="60"/>
      <c r="G81" s="165"/>
      <c r="H81" s="60"/>
    </row>
    <row r="82" spans="1:8" x14ac:dyDescent="0.25">
      <c r="A82" s="43"/>
      <c r="B82" s="43"/>
      <c r="C82" s="48" t="s">
        <v>139</v>
      </c>
      <c r="D82" s="168" t="s">
        <v>140</v>
      </c>
      <c r="E82" s="48" t="s">
        <v>139</v>
      </c>
      <c r="F82" s="168" t="s">
        <v>140</v>
      </c>
      <c r="G82" s="51" t="s">
        <v>139</v>
      </c>
      <c r="H82" s="52" t="s">
        <v>140</v>
      </c>
    </row>
    <row r="83" spans="1:8" x14ac:dyDescent="0.25">
      <c r="A83" s="50" t="s">
        <v>48</v>
      </c>
      <c r="B83" s="50" t="s">
        <v>49</v>
      </c>
      <c r="C83" s="50" t="s">
        <v>141</v>
      </c>
      <c r="D83" s="151" t="s">
        <v>142</v>
      </c>
      <c r="E83" s="50" t="s">
        <v>141</v>
      </c>
      <c r="F83" s="151" t="s">
        <v>142</v>
      </c>
      <c r="G83" s="58" t="s">
        <v>141</v>
      </c>
      <c r="H83" s="59" t="s">
        <v>142</v>
      </c>
    </row>
    <row r="84" spans="1:8" x14ac:dyDescent="0.25">
      <c r="A84" s="50" t="s">
        <v>53</v>
      </c>
      <c r="B84" s="50" t="s">
        <v>54</v>
      </c>
      <c r="C84" s="50" t="s">
        <v>143</v>
      </c>
      <c r="D84" s="170" t="s">
        <v>144</v>
      </c>
      <c r="E84" s="50" t="s">
        <v>143</v>
      </c>
      <c r="F84" s="170" t="s">
        <v>144</v>
      </c>
      <c r="G84" s="58" t="s">
        <v>145</v>
      </c>
      <c r="H84" s="171" t="s">
        <v>144</v>
      </c>
    </row>
    <row r="85" spans="1:8" x14ac:dyDescent="0.25">
      <c r="A85" s="62"/>
      <c r="B85" s="62"/>
      <c r="C85" s="62" t="s">
        <v>34</v>
      </c>
      <c r="D85" s="151" t="s">
        <v>58</v>
      </c>
      <c r="E85" s="62" t="s">
        <v>34</v>
      </c>
      <c r="F85" s="151" t="s">
        <v>58</v>
      </c>
      <c r="G85" s="10" t="s">
        <v>34</v>
      </c>
      <c r="H85" s="59" t="s">
        <v>58</v>
      </c>
    </row>
    <row r="86" spans="1:8" ht="15.75" thickBot="1" x14ac:dyDescent="0.3">
      <c r="A86" s="147"/>
      <c r="B86" s="147"/>
      <c r="C86" s="174" t="s">
        <v>40</v>
      </c>
      <c r="D86" s="163" t="s">
        <v>40</v>
      </c>
      <c r="E86" s="174" t="s">
        <v>40</v>
      </c>
      <c r="F86" s="163" t="s">
        <v>40</v>
      </c>
      <c r="G86" s="64" t="s">
        <v>40</v>
      </c>
      <c r="H86" s="65" t="s">
        <v>40</v>
      </c>
    </row>
    <row r="87" spans="1:8" x14ac:dyDescent="0.25">
      <c r="A87" s="175" t="s">
        <v>146</v>
      </c>
      <c r="B87" s="50" t="s">
        <v>148</v>
      </c>
      <c r="C87" s="159"/>
      <c r="D87" s="134"/>
      <c r="E87" s="159"/>
      <c r="F87" s="134"/>
      <c r="G87" s="159"/>
      <c r="H87" s="136"/>
    </row>
    <row r="88" spans="1:8" x14ac:dyDescent="0.25">
      <c r="A88" s="175" t="s">
        <v>147</v>
      </c>
      <c r="B88" s="50"/>
      <c r="C88" s="176">
        <v>167040</v>
      </c>
      <c r="D88" s="177">
        <v>4.8</v>
      </c>
      <c r="E88" s="176">
        <v>172607.98</v>
      </c>
      <c r="F88" s="177">
        <v>4.53</v>
      </c>
      <c r="G88" s="159">
        <v>-5567.9800000000105</v>
      </c>
      <c r="H88" s="178">
        <v>0.26999999999999957</v>
      </c>
    </row>
    <row r="89" spans="1:8" ht="15.75" thickBot="1" x14ac:dyDescent="0.3">
      <c r="A89" s="179"/>
      <c r="B89" s="174"/>
      <c r="C89" s="159"/>
      <c r="D89" s="121"/>
      <c r="E89" s="159"/>
      <c r="F89" s="121"/>
      <c r="G89" s="159"/>
      <c r="H89" s="110"/>
    </row>
    <row r="90" spans="1:8" x14ac:dyDescent="0.25">
      <c r="A90" s="175" t="s">
        <v>184</v>
      </c>
      <c r="B90" s="50"/>
      <c r="C90" s="115"/>
      <c r="D90" s="110"/>
      <c r="E90" s="115"/>
      <c r="F90" s="110"/>
      <c r="G90" s="115"/>
      <c r="H90" s="292"/>
    </row>
    <row r="91" spans="1:8" x14ac:dyDescent="0.25">
      <c r="A91" s="175"/>
      <c r="B91" s="50" t="s">
        <v>185</v>
      </c>
      <c r="C91" s="176">
        <v>367488</v>
      </c>
      <c r="D91" s="178">
        <v>10.56</v>
      </c>
      <c r="E91" s="176">
        <v>367488</v>
      </c>
      <c r="F91" s="178">
        <v>10.56</v>
      </c>
      <c r="G91" s="159">
        <v>0</v>
      </c>
      <c r="H91" s="177">
        <v>0</v>
      </c>
    </row>
    <row r="92" spans="1:8" ht="15.75" thickBot="1" x14ac:dyDescent="0.3">
      <c r="A92" s="179"/>
      <c r="B92" s="174"/>
      <c r="C92" s="109"/>
      <c r="D92" s="110"/>
      <c r="E92" s="109"/>
      <c r="F92" s="110"/>
      <c r="G92" s="120"/>
      <c r="H92" s="121"/>
    </row>
    <row r="93" spans="1:8" x14ac:dyDescent="0.25">
      <c r="A93" s="301" t="s">
        <v>186</v>
      </c>
      <c r="B93" s="48"/>
      <c r="C93" s="295"/>
      <c r="D93" s="296"/>
      <c r="E93" s="295"/>
      <c r="F93" s="296"/>
      <c r="G93" s="109"/>
      <c r="H93" s="110"/>
    </row>
    <row r="94" spans="1:8" x14ac:dyDescent="0.25">
      <c r="A94" s="175" t="s">
        <v>187</v>
      </c>
      <c r="B94" s="50" t="s">
        <v>185</v>
      </c>
      <c r="C94" s="71">
        <v>47328.000000000007</v>
      </c>
      <c r="D94" s="178">
        <v>1.36</v>
      </c>
      <c r="E94" s="71">
        <v>47328.000000000007</v>
      </c>
      <c r="F94" s="178">
        <v>1.36</v>
      </c>
      <c r="G94" s="159">
        <v>0</v>
      </c>
      <c r="H94" s="178">
        <v>0</v>
      </c>
    </row>
    <row r="95" spans="1:8" ht="15.75" thickBot="1" x14ac:dyDescent="0.3">
      <c r="A95" s="179"/>
      <c r="B95" s="174"/>
      <c r="C95" s="120"/>
      <c r="D95" s="122"/>
      <c r="E95" s="120"/>
      <c r="F95" s="122"/>
      <c r="G95" s="109"/>
      <c r="H95" s="110"/>
    </row>
    <row r="96" spans="1:8" x14ac:dyDescent="0.25">
      <c r="A96" s="175" t="s">
        <v>188</v>
      </c>
      <c r="B96" s="50" t="s">
        <v>189</v>
      </c>
      <c r="C96" s="102">
        <v>53244</v>
      </c>
      <c r="D96" s="101">
        <v>1.53</v>
      </c>
      <c r="E96" s="102">
        <v>68651.046459999998</v>
      </c>
      <c r="F96" s="101">
        <v>1.9727312201149425</v>
      </c>
      <c r="G96" s="115">
        <v>-15407.046459999998</v>
      </c>
      <c r="H96" s="101">
        <v>-0.44273122011494248</v>
      </c>
    </row>
    <row r="97" spans="1:8" ht="15.75" thickBot="1" x14ac:dyDescent="0.3">
      <c r="A97" s="175"/>
      <c r="B97" s="50"/>
      <c r="C97" s="120"/>
      <c r="D97" s="121"/>
      <c r="E97" s="120"/>
      <c r="F97" s="121"/>
      <c r="G97" s="109"/>
      <c r="H97" s="121"/>
    </row>
    <row r="98" spans="1:8" x14ac:dyDescent="0.25">
      <c r="A98" s="301" t="s">
        <v>190</v>
      </c>
      <c r="B98" s="48" t="s">
        <v>189</v>
      </c>
      <c r="C98" s="102">
        <v>104400</v>
      </c>
      <c r="D98" s="101">
        <v>3</v>
      </c>
      <c r="E98" s="102">
        <v>39572.50735</v>
      </c>
      <c r="F98" s="101">
        <v>1.1371410158045978</v>
      </c>
      <c r="G98" s="115">
        <v>64827.49265</v>
      </c>
      <c r="H98" s="103">
        <v>1.8628589841954022</v>
      </c>
    </row>
    <row r="99" spans="1:8" ht="15.75" thickBot="1" x14ac:dyDescent="0.3">
      <c r="A99" s="179" t="s">
        <v>191</v>
      </c>
      <c r="B99" s="174"/>
      <c r="C99" s="120"/>
      <c r="D99" s="121"/>
      <c r="E99" s="120"/>
      <c r="F99" s="121"/>
      <c r="G99" s="120"/>
      <c r="H99" s="122"/>
    </row>
    <row r="100" spans="1:8" x14ac:dyDescent="0.25">
      <c r="A100" s="99" t="s">
        <v>150</v>
      </c>
      <c r="B100" s="43"/>
      <c r="C100" s="102">
        <v>739500</v>
      </c>
      <c r="D100" s="177">
        <v>21.25</v>
      </c>
      <c r="E100" s="102">
        <v>695647.53380999994</v>
      </c>
      <c r="F100" s="177">
        <v>19.559872235919538</v>
      </c>
      <c r="G100" s="193">
        <v>43852.466189999992</v>
      </c>
      <c r="H100" s="178">
        <v>1.6901277640804593</v>
      </c>
    </row>
    <row r="101" spans="1:8" ht="15.75" thickBot="1" x14ac:dyDescent="0.3">
      <c r="A101" s="162" t="s">
        <v>151</v>
      </c>
      <c r="B101" s="63"/>
      <c r="C101" s="162"/>
      <c r="D101" s="163"/>
      <c r="E101" s="162"/>
      <c r="F101" s="163"/>
      <c r="G101" s="164"/>
      <c r="H101" s="65"/>
    </row>
    <row r="102" spans="1:8" x14ac:dyDescent="0.25">
      <c r="A102" s="165"/>
      <c r="B102" s="29"/>
      <c r="C102" s="297">
        <v>1794635.9999999998</v>
      </c>
      <c r="D102" s="165"/>
      <c r="E102" s="195">
        <v>1743596.15711</v>
      </c>
      <c r="G102" s="57">
        <v>51039.842889999738</v>
      </c>
    </row>
    <row r="103" spans="1:8" x14ac:dyDescent="0.25">
      <c r="E103" s="57"/>
      <c r="H103" s="302"/>
    </row>
    <row r="104" spans="1:8" ht="15.75" x14ac:dyDescent="0.25">
      <c r="A104" s="95" t="s">
        <v>66</v>
      </c>
      <c r="D104" s="611" t="s">
        <v>67</v>
      </c>
      <c r="E104" s="611"/>
      <c r="F104" s="611"/>
      <c r="G104" s="611"/>
      <c r="H104" s="611"/>
    </row>
    <row r="105" spans="1:8" ht="15.75" x14ac:dyDescent="0.25">
      <c r="A105" s="104"/>
      <c r="D105" s="613" t="s">
        <v>71</v>
      </c>
      <c r="E105" s="613"/>
      <c r="F105" s="613"/>
      <c r="G105" s="613"/>
      <c r="H105" s="613"/>
    </row>
    <row r="106" spans="1:8" ht="15.75" x14ac:dyDescent="0.25">
      <c r="A106" s="111"/>
      <c r="D106" s="111"/>
      <c r="E106" s="111"/>
    </row>
    <row r="107" spans="1:8" ht="15.75" x14ac:dyDescent="0.25">
      <c r="A107" s="608" t="s">
        <v>76</v>
      </c>
      <c r="B107" s="608"/>
      <c r="D107" s="112" t="s">
        <v>77</v>
      </c>
      <c r="E107" s="112"/>
    </row>
    <row r="108" spans="1:8" ht="15.75" x14ac:dyDescent="0.25">
      <c r="A108" s="113" t="s">
        <v>78</v>
      </c>
      <c r="D108" s="605" t="s">
        <v>79</v>
      </c>
      <c r="E108" s="605"/>
      <c r="F108" s="605"/>
      <c r="G108" s="605"/>
    </row>
  </sheetData>
  <mergeCells count="12">
    <mergeCell ref="A107:B107"/>
    <mergeCell ref="D108:G108"/>
    <mergeCell ref="T14:AD14"/>
    <mergeCell ref="C20:D20"/>
    <mergeCell ref="E20:F20"/>
    <mergeCell ref="G20:H20"/>
    <mergeCell ref="R29:U29"/>
    <mergeCell ref="R30:U30"/>
    <mergeCell ref="K33:L33"/>
    <mergeCell ref="R33:U33"/>
    <mergeCell ref="D104:H104"/>
    <mergeCell ref="D105:H105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109"/>
  <sheetViews>
    <sheetView topLeftCell="A81" zoomScale="78" zoomScaleNormal="78" workbookViewId="0">
      <selection activeCell="A13" sqref="A13:G16"/>
    </sheetView>
  </sheetViews>
  <sheetFormatPr defaultRowHeight="15" x14ac:dyDescent="0.25"/>
  <cols>
    <col min="1" max="1" width="46.5703125" style="2" customWidth="1"/>
    <col min="2" max="2" width="43.42578125" style="2" customWidth="1"/>
    <col min="3" max="4" width="14.28515625" style="2" customWidth="1"/>
    <col min="5" max="5" width="16.28515625" style="2" customWidth="1"/>
    <col min="6" max="6" width="12.85546875" style="2" customWidth="1"/>
    <col min="7" max="7" width="10.5703125" style="2" customWidth="1"/>
    <col min="8" max="8" width="14.7109375" style="2" customWidth="1"/>
    <col min="9" max="9" width="9.140625" style="2"/>
    <col min="10" max="10" width="8.85546875" style="2" customWidth="1"/>
    <col min="11" max="11" width="34.5703125" style="2" customWidth="1"/>
    <col min="12" max="12" width="14.140625" style="2" customWidth="1"/>
    <col min="13" max="13" width="13.7109375" style="2" customWidth="1"/>
    <col min="14" max="14" width="13.42578125" style="2" customWidth="1"/>
    <col min="15" max="15" width="15.42578125" style="2" customWidth="1"/>
    <col min="16" max="16" width="15.85546875" style="2" customWidth="1"/>
    <col min="17" max="17" width="13.85546875" style="2" customWidth="1"/>
    <col min="18" max="18" width="13" style="2" customWidth="1"/>
    <col min="19" max="19" width="13.42578125" style="2" customWidth="1"/>
    <col min="20" max="20" width="12.5703125" style="2" customWidth="1"/>
    <col min="21" max="21" width="11.42578125" style="2" customWidth="1"/>
    <col min="22" max="22" width="11.140625" style="2" customWidth="1"/>
    <col min="23" max="23" width="11.7109375" style="2" customWidth="1"/>
    <col min="24" max="24" width="11.140625" style="2" customWidth="1"/>
    <col min="25" max="25" width="9.140625" style="2"/>
    <col min="26" max="26" width="9.5703125" style="2" bestFit="1" customWidth="1"/>
    <col min="27" max="27" width="9.5703125" style="2" customWidth="1"/>
    <col min="28" max="28" width="9.5703125" style="2" bestFit="1" customWidth="1"/>
    <col min="29" max="29" width="14.28515625" style="2" customWidth="1"/>
    <col min="30" max="30" width="12.42578125" style="2" customWidth="1"/>
    <col min="31" max="16384" width="9.140625" style="2"/>
  </cols>
  <sheetData>
    <row r="1" spans="1:29" x14ac:dyDescent="0.25">
      <c r="A1" s="1" t="s">
        <v>0</v>
      </c>
    </row>
    <row r="2" spans="1:29" x14ac:dyDescent="0.25">
      <c r="A2" s="2" t="s">
        <v>1</v>
      </c>
    </row>
    <row r="3" spans="1:29" x14ac:dyDescent="0.25">
      <c r="A3" s="2" t="s">
        <v>203</v>
      </c>
    </row>
    <row r="4" spans="1:29" ht="15" customHeight="1" x14ac:dyDescent="0.3">
      <c r="A4" s="636" t="s">
        <v>3</v>
      </c>
      <c r="B4" s="636" t="s">
        <v>4</v>
      </c>
      <c r="C4" s="636"/>
      <c r="D4" s="636"/>
      <c r="E4" s="636"/>
      <c r="F4" s="636"/>
      <c r="G4" s="636"/>
      <c r="H4" s="636"/>
      <c r="K4" s="640" t="s">
        <v>158</v>
      </c>
      <c r="L4" s="640"/>
      <c r="M4" s="640"/>
      <c r="N4" s="640"/>
      <c r="O4" s="640"/>
      <c r="P4" s="640"/>
      <c r="Q4" s="640"/>
      <c r="R4" s="640"/>
      <c r="S4" s="640"/>
      <c r="T4" s="640"/>
      <c r="U4" s="640"/>
      <c r="V4" s="640"/>
      <c r="W4" s="640"/>
      <c r="X4" s="640"/>
      <c r="Y4" s="640"/>
      <c r="Z4" s="640"/>
      <c r="AA4" s="640"/>
      <c r="AB4" s="640"/>
      <c r="AC4" s="640"/>
    </row>
    <row r="5" spans="1:29" ht="15" customHeight="1" x14ac:dyDescent="0.3">
      <c r="A5" s="636" t="s">
        <v>6</v>
      </c>
      <c r="B5" s="636"/>
      <c r="C5" s="636"/>
      <c r="D5" s="636"/>
      <c r="E5" s="636"/>
      <c r="F5" s="636"/>
      <c r="G5" s="636"/>
      <c r="H5" s="636"/>
      <c r="K5" s="640" t="s">
        <v>159</v>
      </c>
      <c r="L5" s="640"/>
      <c r="M5" s="640"/>
      <c r="N5" s="640"/>
      <c r="O5" s="640"/>
      <c r="P5" s="640"/>
      <c r="Q5" s="640"/>
      <c r="R5" s="640"/>
      <c r="S5" s="640"/>
      <c r="T5" s="640"/>
      <c r="U5" s="640"/>
      <c r="V5" s="640"/>
      <c r="W5" s="640"/>
      <c r="X5" s="640"/>
      <c r="Y5" s="640"/>
      <c r="Z5" s="640"/>
      <c r="AA5" s="640"/>
      <c r="AB5" s="640"/>
      <c r="AC5" s="640"/>
    </row>
    <row r="6" spans="1:29" ht="15" customHeight="1" x14ac:dyDescent="0.3">
      <c r="A6" s="636" t="s">
        <v>7</v>
      </c>
      <c r="B6" s="636"/>
      <c r="C6" s="636"/>
      <c r="D6" s="636"/>
      <c r="E6" s="636"/>
      <c r="F6" s="636"/>
      <c r="G6" s="636"/>
      <c r="H6" s="636"/>
      <c r="J6" s="3" t="s">
        <v>160</v>
      </c>
      <c r="K6" s="640" t="s">
        <v>161</v>
      </c>
      <c r="L6" s="640"/>
      <c r="M6" s="640"/>
      <c r="N6" s="640"/>
      <c r="O6" s="640"/>
      <c r="P6" s="640"/>
      <c r="Q6" s="640"/>
      <c r="R6" s="640"/>
      <c r="S6" s="640"/>
      <c r="T6" s="640"/>
      <c r="U6" s="640"/>
      <c r="V6" s="640"/>
      <c r="W6" s="640"/>
      <c r="X6" s="640"/>
      <c r="Y6" s="640"/>
      <c r="Z6" s="640"/>
      <c r="AA6" s="640"/>
      <c r="AB6" s="640"/>
      <c r="AC6" s="640"/>
    </row>
    <row r="7" spans="1:29" ht="15" customHeight="1" x14ac:dyDescent="0.3">
      <c r="A7" s="636" t="s">
        <v>162</v>
      </c>
      <c r="B7" s="636"/>
      <c r="C7" s="636"/>
      <c r="D7" s="636"/>
      <c r="E7" s="636"/>
      <c r="F7" s="637"/>
      <c r="G7" s="637"/>
      <c r="H7" s="637"/>
      <c r="J7" s="3" t="s">
        <v>163</v>
      </c>
      <c r="K7" s="640" t="s">
        <v>164</v>
      </c>
      <c r="L7" s="640"/>
      <c r="M7" s="640"/>
      <c r="N7" s="640"/>
      <c r="O7" s="640"/>
      <c r="P7" s="640"/>
      <c r="Q7" s="640"/>
      <c r="R7" s="640"/>
      <c r="S7" s="640"/>
      <c r="T7" s="640"/>
      <c r="U7" s="640"/>
      <c r="V7" s="640"/>
      <c r="W7" s="640"/>
      <c r="X7" s="640"/>
      <c r="Y7" s="640"/>
      <c r="Z7" s="640"/>
      <c r="AA7" s="640"/>
      <c r="AB7" s="640"/>
      <c r="AC7" s="640"/>
    </row>
    <row r="8" spans="1:29" ht="15" customHeight="1" x14ac:dyDescent="0.3">
      <c r="A8" s="638" t="s">
        <v>200</v>
      </c>
      <c r="B8" s="638"/>
      <c r="C8" s="638"/>
      <c r="D8" s="638"/>
      <c r="E8" s="638"/>
      <c r="F8" s="637"/>
      <c r="G8" s="637"/>
      <c r="H8" s="637"/>
      <c r="J8" s="3"/>
      <c r="K8" s="640" t="s">
        <v>201</v>
      </c>
      <c r="L8" s="640"/>
      <c r="M8" s="640"/>
      <c r="N8" s="640"/>
      <c r="O8" s="640"/>
      <c r="P8" s="640"/>
      <c r="Q8" s="640"/>
      <c r="R8" s="640"/>
      <c r="S8" s="640"/>
      <c r="T8" s="640"/>
      <c r="U8" s="640"/>
      <c r="V8" s="640"/>
      <c r="W8" s="640"/>
      <c r="X8" s="640"/>
      <c r="Y8" s="640"/>
      <c r="Z8" s="640"/>
      <c r="AA8" s="640"/>
      <c r="AB8" s="640"/>
      <c r="AC8" s="640"/>
    </row>
    <row r="9" spans="1:29" ht="15" customHeight="1" x14ac:dyDescent="0.25">
      <c r="A9" s="639" t="s">
        <v>11</v>
      </c>
      <c r="B9" s="639"/>
      <c r="C9" s="639"/>
      <c r="D9" s="639"/>
      <c r="E9" s="639"/>
      <c r="F9" s="637"/>
      <c r="G9" s="637"/>
      <c r="H9" s="637"/>
      <c r="J9" s="4"/>
      <c r="K9" s="639" t="s">
        <v>167</v>
      </c>
      <c r="L9" s="639"/>
      <c r="M9" s="639"/>
      <c r="N9" s="639"/>
      <c r="O9" s="639"/>
      <c r="P9" s="639"/>
      <c r="Q9" s="639"/>
      <c r="R9" s="639"/>
      <c r="S9" s="639"/>
      <c r="T9" s="639"/>
      <c r="U9" s="639"/>
      <c r="V9" s="639"/>
      <c r="W9" s="639"/>
      <c r="X9" s="639"/>
      <c r="Y9" s="639"/>
      <c r="Z9" s="639"/>
      <c r="AA9" s="639"/>
      <c r="AB9" s="639"/>
      <c r="AC9" s="639"/>
    </row>
    <row r="10" spans="1:29" ht="17.25" customHeight="1" x14ac:dyDescent="0.25">
      <c r="A10" s="637"/>
      <c r="B10" s="637"/>
      <c r="C10" s="637"/>
      <c r="D10" s="637"/>
      <c r="E10" s="637"/>
      <c r="F10" s="637"/>
      <c r="G10" s="637"/>
      <c r="H10" s="637"/>
      <c r="K10" s="637"/>
      <c r="L10" s="637"/>
      <c r="M10" s="637"/>
      <c r="N10" s="637"/>
      <c r="O10" s="637"/>
      <c r="P10" s="637"/>
      <c r="Q10" s="637"/>
      <c r="R10" s="637"/>
      <c r="S10" s="637"/>
      <c r="T10" s="637"/>
      <c r="U10" s="637"/>
      <c r="V10" s="637"/>
      <c r="W10" s="637"/>
      <c r="X10" s="637"/>
      <c r="Y10" s="637"/>
      <c r="Z10" s="637"/>
      <c r="AA10" s="637"/>
      <c r="AB10" s="637"/>
      <c r="AC10" s="637"/>
    </row>
    <row r="11" spans="1:29" ht="17.25" customHeight="1" x14ac:dyDescent="0.25">
      <c r="A11" s="637"/>
      <c r="B11" s="637"/>
      <c r="C11" s="637"/>
      <c r="D11" s="637"/>
      <c r="E11" s="637"/>
      <c r="F11" s="639"/>
      <c r="G11" s="637"/>
      <c r="H11" s="637"/>
      <c r="K11" s="639"/>
      <c r="L11" s="639"/>
      <c r="M11" s="639"/>
      <c r="N11" s="639"/>
      <c r="O11" s="639"/>
      <c r="P11" s="639"/>
      <c r="Q11" s="639"/>
      <c r="R11" s="639"/>
      <c r="S11" s="639"/>
      <c r="T11" s="639"/>
      <c r="U11" s="639"/>
      <c r="V11" s="642"/>
      <c r="W11" s="642"/>
      <c r="X11" s="637"/>
      <c r="Y11" s="637"/>
      <c r="Z11" s="637"/>
      <c r="AA11" s="637"/>
      <c r="AB11" s="637"/>
      <c r="AC11" s="637"/>
    </row>
    <row r="12" spans="1:29" ht="20.25" customHeight="1" thickBot="1" x14ac:dyDescent="0.35">
      <c r="A12" s="197"/>
      <c r="B12" s="197"/>
      <c r="C12" s="197"/>
      <c r="D12" s="197"/>
      <c r="E12" s="197"/>
      <c r="K12" s="639"/>
      <c r="L12" s="639"/>
      <c r="M12" s="639"/>
      <c r="N12" s="639"/>
      <c r="O12" s="639"/>
      <c r="P12" s="639"/>
      <c r="Q12" s="639"/>
      <c r="R12" s="639"/>
      <c r="S12" s="639"/>
      <c r="T12" s="639"/>
      <c r="U12" s="639"/>
      <c r="V12" s="642"/>
      <c r="W12" s="642"/>
      <c r="X12" s="637"/>
      <c r="Y12" s="637"/>
      <c r="Z12" s="637"/>
      <c r="AA12" s="637"/>
      <c r="AB12" s="637"/>
      <c r="AC12" s="637"/>
    </row>
    <row r="13" spans="1:29" ht="15.75" thickBot="1" x14ac:dyDescent="0.3">
      <c r="A13" s="5" t="s">
        <v>12</v>
      </c>
      <c r="B13" s="6"/>
      <c r="C13" s="7"/>
      <c r="D13" s="7"/>
      <c r="E13" s="8"/>
      <c r="K13" s="9"/>
      <c r="L13" s="9"/>
      <c r="M13" s="9"/>
      <c r="N13" s="9"/>
      <c r="O13" s="9"/>
      <c r="P13" s="9"/>
      <c r="Q13" s="9"/>
      <c r="R13" s="9"/>
      <c r="S13" s="9"/>
      <c r="T13" s="9"/>
      <c r="U13" s="9"/>
      <c r="V13" s="9"/>
      <c r="W13" s="9"/>
    </row>
    <row r="14" spans="1:29" ht="16.5" thickBot="1" x14ac:dyDescent="0.3">
      <c r="A14" s="10" t="s">
        <v>13</v>
      </c>
      <c r="B14" s="11">
        <v>2147.8000000000002</v>
      </c>
      <c r="C14" s="12"/>
      <c r="D14" s="12"/>
      <c r="E14" s="13"/>
      <c r="J14" s="14"/>
      <c r="K14" s="15"/>
      <c r="L14" s="16" t="s">
        <v>14</v>
      </c>
      <c r="M14" s="501" t="s">
        <v>15</v>
      </c>
      <c r="N14" s="17" t="s">
        <v>16</v>
      </c>
      <c r="O14" s="17" t="s">
        <v>16</v>
      </c>
      <c r="P14" s="17" t="s">
        <v>17</v>
      </c>
      <c r="Q14" s="17" t="s">
        <v>18</v>
      </c>
      <c r="R14" s="16" t="s">
        <v>19</v>
      </c>
      <c r="S14" s="17" t="s">
        <v>20</v>
      </c>
      <c r="T14" s="617" t="s">
        <v>21</v>
      </c>
      <c r="U14" s="618"/>
      <c r="V14" s="618"/>
      <c r="W14" s="618"/>
      <c r="X14" s="618"/>
      <c r="Y14" s="618"/>
      <c r="Z14" s="618"/>
      <c r="AA14" s="618"/>
      <c r="AB14" s="618"/>
      <c r="AC14" s="619"/>
    </row>
    <row r="15" spans="1:29" ht="15.75" x14ac:dyDescent="0.25">
      <c r="A15" s="18" t="s">
        <v>22</v>
      </c>
      <c r="B15" s="19" t="s">
        <v>23</v>
      </c>
      <c r="C15" s="20"/>
      <c r="D15" s="20"/>
      <c r="E15" s="21"/>
      <c r="J15" s="24"/>
      <c r="K15" s="25"/>
      <c r="L15" s="198" t="s">
        <v>24</v>
      </c>
      <c r="M15" s="198" t="s">
        <v>25</v>
      </c>
      <c r="N15" s="198" t="s">
        <v>26</v>
      </c>
      <c r="O15" s="198" t="s">
        <v>26</v>
      </c>
      <c r="P15" s="198" t="s">
        <v>27</v>
      </c>
      <c r="Q15" s="198" t="s">
        <v>26</v>
      </c>
      <c r="R15" s="198" t="s">
        <v>26</v>
      </c>
      <c r="S15" s="198" t="s">
        <v>25</v>
      </c>
      <c r="T15" s="16" t="s">
        <v>28</v>
      </c>
      <c r="U15" s="16" t="s">
        <v>29</v>
      </c>
      <c r="V15" s="16" t="s">
        <v>30</v>
      </c>
      <c r="W15" s="16" t="s">
        <v>31</v>
      </c>
      <c r="X15" s="16" t="s">
        <v>168</v>
      </c>
      <c r="Y15" s="199" t="s">
        <v>169</v>
      </c>
      <c r="Z15" s="22" t="s">
        <v>32</v>
      </c>
      <c r="AA15" s="22" t="s">
        <v>202</v>
      </c>
      <c r="AB15" s="22" t="s">
        <v>170</v>
      </c>
      <c r="AC15" s="200" t="s">
        <v>172</v>
      </c>
    </row>
    <row r="16" spans="1:29" ht="16.5" thickBot="1" x14ac:dyDescent="0.3">
      <c r="A16" s="23" t="s">
        <v>33</v>
      </c>
      <c r="B16" s="11">
        <v>1967.1</v>
      </c>
      <c r="C16" s="12"/>
      <c r="D16" s="12"/>
      <c r="E16" s="13"/>
      <c r="J16" s="24"/>
      <c r="K16" s="25"/>
      <c r="L16" s="26" t="s">
        <v>34</v>
      </c>
      <c r="M16" s="26"/>
      <c r="N16" s="26" t="s">
        <v>35</v>
      </c>
      <c r="O16" s="26" t="s">
        <v>36</v>
      </c>
      <c r="P16" s="26" t="s">
        <v>26</v>
      </c>
      <c r="Q16" s="26"/>
      <c r="R16" s="26"/>
      <c r="S16" s="26" t="s">
        <v>37</v>
      </c>
      <c r="T16" s="26" t="s">
        <v>38</v>
      </c>
      <c r="U16" s="26"/>
      <c r="V16" s="26"/>
      <c r="W16" s="26"/>
      <c r="X16" s="26"/>
      <c r="Y16" s="201"/>
      <c r="Z16" s="27"/>
      <c r="AA16" s="27" t="s">
        <v>173</v>
      </c>
      <c r="AB16" s="27"/>
      <c r="AC16" s="202"/>
    </row>
    <row r="17" spans="1:30" ht="16.5" thickBot="1" x14ac:dyDescent="0.3">
      <c r="A17" s="10" t="s">
        <v>39</v>
      </c>
      <c r="B17" s="28">
        <v>180.7</v>
      </c>
      <c r="C17" s="29"/>
      <c r="D17" s="29"/>
      <c r="E17" s="30"/>
      <c r="J17" s="27"/>
      <c r="K17" s="31"/>
      <c r="L17" s="26" t="s">
        <v>40</v>
      </c>
      <c r="M17" s="26" t="s">
        <v>40</v>
      </c>
      <c r="N17" s="26" t="s">
        <v>40</v>
      </c>
      <c r="O17" s="26" t="s">
        <v>40</v>
      </c>
      <c r="P17" s="26" t="s">
        <v>40</v>
      </c>
      <c r="Q17" s="26" t="s">
        <v>40</v>
      </c>
      <c r="R17" s="26" t="s">
        <v>40</v>
      </c>
      <c r="S17" s="26" t="s">
        <v>41</v>
      </c>
      <c r="T17" s="26" t="s">
        <v>40</v>
      </c>
      <c r="U17" s="26" t="s">
        <v>40</v>
      </c>
      <c r="V17" s="26" t="s">
        <v>40</v>
      </c>
      <c r="W17" s="26" t="s">
        <v>40</v>
      </c>
      <c r="X17" s="26" t="s">
        <v>40</v>
      </c>
      <c r="Y17" s="32" t="s">
        <v>40</v>
      </c>
      <c r="Z17" s="32" t="s">
        <v>40</v>
      </c>
      <c r="AA17" s="32"/>
      <c r="AB17" s="32" t="s">
        <v>41</v>
      </c>
      <c r="AC17" s="203" t="s">
        <v>40</v>
      </c>
    </row>
    <row r="18" spans="1:30" ht="15.75" x14ac:dyDescent="0.25">
      <c r="A18" s="33" t="s">
        <v>42</v>
      </c>
      <c r="B18" s="34">
        <v>4</v>
      </c>
      <c r="C18" s="35"/>
      <c r="D18" s="35"/>
      <c r="E18" s="36"/>
      <c r="J18" s="37" t="s">
        <v>43</v>
      </c>
      <c r="K18" s="38" t="s">
        <v>174</v>
      </c>
      <c r="L18" s="448">
        <v>79313.47</v>
      </c>
      <c r="M18" s="448"/>
      <c r="N18" s="448"/>
      <c r="O18" s="448"/>
      <c r="P18" s="448"/>
      <c r="Q18" s="448"/>
      <c r="R18" s="448"/>
      <c r="S18" s="449"/>
      <c r="T18" s="450"/>
      <c r="U18" s="449"/>
      <c r="V18" s="449"/>
      <c r="W18" s="449"/>
      <c r="X18" s="451"/>
      <c r="Y18" s="206"/>
      <c r="Z18" s="206"/>
      <c r="AA18" s="206"/>
      <c r="AB18" s="206"/>
      <c r="AC18" s="42"/>
    </row>
    <row r="19" spans="1:30" ht="16.5" thickBot="1" x14ac:dyDescent="0.3">
      <c r="A19" s="43" t="s">
        <v>44</v>
      </c>
      <c r="B19" s="28">
        <v>2</v>
      </c>
      <c r="C19" s="20"/>
      <c r="D19" s="20"/>
      <c r="E19" s="21"/>
      <c r="J19" s="24"/>
      <c r="K19" s="44"/>
      <c r="L19" s="452"/>
      <c r="M19" s="452"/>
      <c r="N19" s="453"/>
      <c r="O19" s="453"/>
      <c r="P19" s="453"/>
      <c r="Q19" s="453"/>
      <c r="R19" s="453"/>
      <c r="S19" s="452"/>
      <c r="T19" s="452"/>
      <c r="U19" s="452"/>
      <c r="V19" s="452"/>
      <c r="W19" s="452"/>
      <c r="X19" s="452"/>
      <c r="Y19" s="208"/>
      <c r="Z19" s="208"/>
      <c r="AA19" s="208"/>
      <c r="AB19" s="208"/>
      <c r="AC19" s="47"/>
    </row>
    <row r="20" spans="1:30" ht="16.5" thickBot="1" x14ac:dyDescent="0.3">
      <c r="A20" s="48"/>
      <c r="B20" s="48"/>
      <c r="C20" s="606" t="s">
        <v>45</v>
      </c>
      <c r="D20" s="607"/>
      <c r="E20" s="606" t="s">
        <v>46</v>
      </c>
      <c r="F20" s="607"/>
      <c r="G20" s="606" t="s">
        <v>47</v>
      </c>
      <c r="H20" s="607"/>
      <c r="J20" s="24"/>
      <c r="K20" s="44"/>
      <c r="L20" s="452"/>
      <c r="M20" s="452"/>
      <c r="N20" s="453"/>
      <c r="O20" s="453"/>
      <c r="P20" s="453"/>
      <c r="Q20" s="453"/>
      <c r="R20" s="453"/>
      <c r="S20" s="452"/>
      <c r="T20" s="452"/>
      <c r="U20" s="452"/>
      <c r="V20" s="452"/>
      <c r="W20" s="452"/>
      <c r="X20" s="454"/>
      <c r="Y20" s="208"/>
      <c r="Z20" s="208"/>
      <c r="AA20" s="208"/>
      <c r="AB20" s="208"/>
      <c r="AC20" s="47"/>
    </row>
    <row r="21" spans="1:30" ht="15.75" x14ac:dyDescent="0.25">
      <c r="A21" s="50" t="s">
        <v>48</v>
      </c>
      <c r="B21" s="50" t="s">
        <v>49</v>
      </c>
      <c r="C21" s="51" t="s">
        <v>50</v>
      </c>
      <c r="D21" s="52" t="s">
        <v>51</v>
      </c>
      <c r="E21" s="51" t="s">
        <v>50</v>
      </c>
      <c r="F21" s="53" t="s">
        <v>51</v>
      </c>
      <c r="G21" s="51" t="s">
        <v>50</v>
      </c>
      <c r="H21" s="52" t="s">
        <v>51</v>
      </c>
      <c r="J21" s="54"/>
      <c r="K21" s="55" t="s">
        <v>52</v>
      </c>
      <c r="L21" s="453">
        <v>90581.13</v>
      </c>
      <c r="M21" s="453">
        <v>70315.75</v>
      </c>
      <c r="N21" s="453">
        <v>785.64</v>
      </c>
      <c r="O21" s="453"/>
      <c r="P21" s="453">
        <v>2716.29</v>
      </c>
      <c r="Q21" s="453">
        <v>860.33</v>
      </c>
      <c r="R21" s="453">
        <v>5787.23</v>
      </c>
      <c r="S21" s="453">
        <f>T21+U21+V21+W21+X21+Z21+AA21+AB21+AC21</f>
        <v>40838.909999999996</v>
      </c>
      <c r="T21" s="453">
        <v>4016.52</v>
      </c>
      <c r="U21" s="453">
        <v>6661.28</v>
      </c>
      <c r="V21" s="453">
        <v>17635.55</v>
      </c>
      <c r="W21" s="453">
        <v>889.76</v>
      </c>
      <c r="X21" s="455"/>
      <c r="Y21" s="208"/>
      <c r="Z21" s="208">
        <v>-193.78</v>
      </c>
      <c r="AA21" s="208"/>
      <c r="AB21" s="208">
        <v>2475</v>
      </c>
      <c r="AC21" s="47">
        <v>9354.58</v>
      </c>
      <c r="AD21" s="57"/>
    </row>
    <row r="22" spans="1:30" ht="15.75" x14ac:dyDescent="0.25">
      <c r="A22" s="50" t="s">
        <v>53</v>
      </c>
      <c r="B22" s="50" t="s">
        <v>54</v>
      </c>
      <c r="C22" s="58" t="s">
        <v>55</v>
      </c>
      <c r="D22" s="59" t="s">
        <v>56</v>
      </c>
      <c r="E22" s="58" t="s">
        <v>55</v>
      </c>
      <c r="F22" s="60" t="s">
        <v>57</v>
      </c>
      <c r="G22" s="58" t="s">
        <v>55</v>
      </c>
      <c r="H22" s="59" t="s">
        <v>57</v>
      </c>
      <c r="J22" s="54">
        <v>2</v>
      </c>
      <c r="K22" s="44" t="s">
        <v>155</v>
      </c>
      <c r="L22" s="453">
        <v>715709.4</v>
      </c>
      <c r="M22" s="453">
        <v>501611.28</v>
      </c>
      <c r="N22" s="453">
        <v>5781.9</v>
      </c>
      <c r="O22" s="453">
        <v>22503.96</v>
      </c>
      <c r="P22" s="453">
        <v>19992.48</v>
      </c>
      <c r="Q22" s="453">
        <v>6332.4</v>
      </c>
      <c r="R22" s="453">
        <v>40390.589999999997</v>
      </c>
      <c r="S22" s="453">
        <f t="shared" ref="S22:S24" si="0">T22+U22+V22+W22+X22+Z22+AA22+AB22+AC22</f>
        <v>97126.65</v>
      </c>
      <c r="T22" s="453">
        <v>3610.36</v>
      </c>
      <c r="U22" s="453">
        <v>7821.37</v>
      </c>
      <c r="V22" s="453">
        <v>18867.759999999998</v>
      </c>
      <c r="W22" s="453">
        <v>0</v>
      </c>
      <c r="X22" s="455"/>
      <c r="Y22" s="208"/>
      <c r="Z22" s="456">
        <v>0</v>
      </c>
      <c r="AA22" s="456">
        <v>0</v>
      </c>
      <c r="AB22" s="456">
        <v>15840</v>
      </c>
      <c r="AC22" s="457">
        <v>50987.16</v>
      </c>
      <c r="AD22" s="57"/>
    </row>
    <row r="23" spans="1:30" ht="15.75" x14ac:dyDescent="0.25">
      <c r="A23" s="62"/>
      <c r="B23" s="62"/>
      <c r="C23" s="10"/>
      <c r="D23" s="59" t="s">
        <v>58</v>
      </c>
      <c r="E23" s="10"/>
      <c r="F23" s="60" t="s">
        <v>58</v>
      </c>
      <c r="G23" s="10"/>
      <c r="H23" s="59" t="s">
        <v>58</v>
      </c>
      <c r="J23" s="54"/>
      <c r="K23" s="44"/>
      <c r="L23" s="453"/>
      <c r="M23" s="453"/>
      <c r="N23" s="453"/>
      <c r="O23" s="453"/>
      <c r="P23" s="453"/>
      <c r="Q23" s="453"/>
      <c r="R23" s="453"/>
      <c r="S23" s="453"/>
      <c r="T23" s="453"/>
      <c r="U23" s="453"/>
      <c r="V23" s="453"/>
      <c r="W23" s="453"/>
      <c r="X23" s="455"/>
      <c r="Y23" s="208"/>
      <c r="Z23" s="208"/>
      <c r="AA23" s="208"/>
      <c r="AB23" s="208"/>
      <c r="AC23" s="218"/>
      <c r="AD23" s="57"/>
    </row>
    <row r="24" spans="1:30" ht="16.5" thickBot="1" x14ac:dyDescent="0.3">
      <c r="A24" s="63"/>
      <c r="B24" s="63"/>
      <c r="C24" s="64" t="s">
        <v>41</v>
      </c>
      <c r="D24" s="65" t="s">
        <v>40</v>
      </c>
      <c r="E24" s="64" t="s">
        <v>41</v>
      </c>
      <c r="F24" s="66" t="s">
        <v>40</v>
      </c>
      <c r="G24" s="64" t="s">
        <v>41</v>
      </c>
      <c r="H24" s="65" t="s">
        <v>40</v>
      </c>
      <c r="J24" s="54">
        <v>3</v>
      </c>
      <c r="K24" s="44" t="s">
        <v>156</v>
      </c>
      <c r="L24" s="453">
        <v>685197.15</v>
      </c>
      <c r="M24" s="453">
        <v>487805.46</v>
      </c>
      <c r="N24" s="453">
        <v>5557.17</v>
      </c>
      <c r="O24" s="453">
        <v>19026.580000000002</v>
      </c>
      <c r="P24" s="453">
        <v>19215.36</v>
      </c>
      <c r="Q24" s="453">
        <v>6086.26</v>
      </c>
      <c r="R24" s="453">
        <v>39826.730000000003</v>
      </c>
      <c r="S24" s="453">
        <f t="shared" si="0"/>
        <v>124354.96</v>
      </c>
      <c r="T24" s="453">
        <v>7271.74</v>
      </c>
      <c r="U24" s="453">
        <v>14119.31</v>
      </c>
      <c r="V24" s="453">
        <v>35313.56</v>
      </c>
      <c r="W24" s="453">
        <v>889.76</v>
      </c>
      <c r="X24" s="455"/>
      <c r="Y24" s="208"/>
      <c r="Z24" s="456">
        <v>88.62</v>
      </c>
      <c r="AA24" s="456">
        <v>0</v>
      </c>
      <c r="AB24" s="456">
        <v>15235</v>
      </c>
      <c r="AC24" s="47">
        <v>51436.97</v>
      </c>
      <c r="AD24" s="57"/>
    </row>
    <row r="25" spans="1:30" ht="40.5" customHeight="1" x14ac:dyDescent="0.25">
      <c r="A25" s="67" t="s">
        <v>59</v>
      </c>
      <c r="B25" s="68"/>
      <c r="C25" s="69">
        <v>88047.395999999993</v>
      </c>
      <c r="D25" s="70">
        <v>3.73</v>
      </c>
      <c r="E25" s="69">
        <v>88047.395999999993</v>
      </c>
      <c r="F25" s="70">
        <v>3.73</v>
      </c>
      <c r="G25" s="71">
        <v>0</v>
      </c>
      <c r="H25" s="72">
        <v>0</v>
      </c>
      <c r="J25" s="54"/>
      <c r="K25" s="44"/>
      <c r="L25" s="453"/>
      <c r="M25" s="453"/>
      <c r="N25" s="453"/>
      <c r="O25" s="453"/>
      <c r="P25" s="453"/>
      <c r="Q25" s="453"/>
      <c r="R25" s="453"/>
      <c r="S25" s="453"/>
      <c r="T25" s="453"/>
      <c r="U25" s="453"/>
      <c r="V25" s="453"/>
      <c r="W25" s="453"/>
      <c r="X25" s="455"/>
      <c r="Y25" s="208"/>
      <c r="Z25" s="208"/>
      <c r="AA25" s="208"/>
      <c r="AB25" s="208"/>
      <c r="AC25" s="47"/>
      <c r="AD25" s="57"/>
    </row>
    <row r="26" spans="1:30" ht="23.25" customHeight="1" x14ac:dyDescent="0.25">
      <c r="A26" s="73" t="s">
        <v>60</v>
      </c>
      <c r="B26" s="73" t="s">
        <v>61</v>
      </c>
      <c r="C26" s="74"/>
      <c r="D26" s="75"/>
      <c r="E26" s="74"/>
      <c r="F26" s="75"/>
      <c r="G26" s="74"/>
      <c r="H26" s="75"/>
      <c r="J26" s="54">
        <v>4</v>
      </c>
      <c r="K26" s="44" t="s">
        <v>266</v>
      </c>
      <c r="L26" s="453">
        <f>L21+L22-L24</f>
        <v>121093.38</v>
      </c>
      <c r="M26" s="453">
        <f t="shared" ref="M26:AC26" si="1">M21+M22-M24</f>
        <v>84121.57</v>
      </c>
      <c r="N26" s="453">
        <f t="shared" si="1"/>
        <v>1010.3699999999999</v>
      </c>
      <c r="O26" s="453">
        <f t="shared" si="1"/>
        <v>3477.3799999999974</v>
      </c>
      <c r="P26" s="453">
        <f t="shared" si="1"/>
        <v>3493.41</v>
      </c>
      <c r="Q26" s="453">
        <f t="shared" si="1"/>
        <v>1106.4699999999993</v>
      </c>
      <c r="R26" s="453">
        <f t="shared" si="1"/>
        <v>6351.0899999999892</v>
      </c>
      <c r="S26" s="453">
        <f t="shared" si="1"/>
        <v>13610.599999999991</v>
      </c>
      <c r="T26" s="453">
        <f t="shared" si="1"/>
        <v>355.14000000000033</v>
      </c>
      <c r="U26" s="453">
        <f t="shared" si="1"/>
        <v>363.34000000000015</v>
      </c>
      <c r="V26" s="453">
        <f t="shared" si="1"/>
        <v>1189.75</v>
      </c>
      <c r="W26" s="453">
        <f t="shared" si="1"/>
        <v>0</v>
      </c>
      <c r="X26" s="453">
        <f t="shared" si="1"/>
        <v>0</v>
      </c>
      <c r="Y26" s="453">
        <f t="shared" si="1"/>
        <v>0</v>
      </c>
      <c r="Z26" s="453">
        <f t="shared" si="1"/>
        <v>-282.39999999999998</v>
      </c>
      <c r="AA26" s="453">
        <f t="shared" si="1"/>
        <v>0</v>
      </c>
      <c r="AB26" s="453">
        <f t="shared" si="1"/>
        <v>3080</v>
      </c>
      <c r="AC26" s="453">
        <f t="shared" si="1"/>
        <v>8904.7700000000041</v>
      </c>
      <c r="AD26" s="57"/>
    </row>
    <row r="27" spans="1:30" ht="50.25" customHeight="1" x14ac:dyDescent="0.25">
      <c r="A27" s="77"/>
      <c r="B27" s="78"/>
      <c r="C27" s="79"/>
      <c r="D27" s="80"/>
      <c r="E27" s="79"/>
      <c r="F27" s="80"/>
      <c r="G27" s="81"/>
      <c r="H27" s="80"/>
      <c r="J27" s="54"/>
      <c r="K27" s="44"/>
      <c r="L27" s="458"/>
      <c r="M27" s="458"/>
      <c r="N27" s="458"/>
      <c r="O27" s="458"/>
      <c r="P27" s="458"/>
      <c r="Q27" s="458"/>
      <c r="R27" s="458"/>
      <c r="S27" s="458"/>
      <c r="T27" s="453"/>
      <c r="U27" s="453"/>
      <c r="V27" s="453"/>
      <c r="W27" s="453"/>
      <c r="X27" s="455"/>
      <c r="Y27" s="208"/>
      <c r="Z27" s="208"/>
      <c r="AA27" s="208"/>
      <c r="AB27" s="208"/>
      <c r="AC27" s="47"/>
    </row>
    <row r="28" spans="1:30" ht="62.25" customHeight="1" thickBot="1" x14ac:dyDescent="0.3">
      <c r="A28" s="83" t="s">
        <v>63</v>
      </c>
      <c r="B28" s="84"/>
      <c r="C28" s="85">
        <v>89935.812000000005</v>
      </c>
      <c r="D28" s="86">
        <v>3.81</v>
      </c>
      <c r="E28" s="85">
        <v>89935.812000000005</v>
      </c>
      <c r="F28" s="86">
        <v>3.81</v>
      </c>
      <c r="G28" s="102">
        <v>0</v>
      </c>
      <c r="H28" s="86">
        <v>0</v>
      </c>
      <c r="J28" s="87">
        <v>5</v>
      </c>
      <c r="K28" s="88" t="s">
        <v>64</v>
      </c>
      <c r="L28" s="382">
        <v>1182677.6597060002</v>
      </c>
      <c r="M28" s="246"/>
      <c r="N28" s="459"/>
      <c r="O28" s="459"/>
      <c r="P28" s="459"/>
      <c r="Q28" s="459"/>
      <c r="R28" s="459"/>
      <c r="S28" s="459"/>
      <c r="T28" s="459"/>
      <c r="U28" s="459"/>
      <c r="V28" s="459"/>
      <c r="W28" s="459"/>
      <c r="X28" s="460"/>
      <c r="Y28" s="248"/>
      <c r="Z28" s="248"/>
      <c r="AA28" s="248"/>
      <c r="AB28" s="248"/>
      <c r="AC28" s="91"/>
    </row>
    <row r="29" spans="1:30" ht="120" x14ac:dyDescent="0.25">
      <c r="A29" s="73" t="s">
        <v>60</v>
      </c>
      <c r="B29" s="73" t="s">
        <v>65</v>
      </c>
      <c r="C29" s="447"/>
      <c r="D29" s="86"/>
      <c r="E29" s="447"/>
      <c r="F29" s="86"/>
      <c r="G29" s="74"/>
      <c r="H29" s="86"/>
      <c r="J29" s="95"/>
      <c r="K29" s="95"/>
      <c r="L29" s="97"/>
      <c r="M29" s="97"/>
      <c r="N29" s="96"/>
      <c r="O29" s="96"/>
      <c r="P29" s="96"/>
      <c r="Q29" s="96"/>
      <c r="R29" s="96"/>
      <c r="S29" s="97"/>
      <c r="T29" s="97"/>
      <c r="U29" s="97"/>
      <c r="V29" s="97"/>
      <c r="W29" s="97"/>
      <c r="X29" s="97"/>
    </row>
    <row r="30" spans="1:30" ht="15.75" x14ac:dyDescent="0.25">
      <c r="A30" s="99" t="s">
        <v>68</v>
      </c>
      <c r="B30" s="100" t="s">
        <v>69</v>
      </c>
      <c r="C30" s="71">
        <v>56652.479999999996</v>
      </c>
      <c r="D30" s="101">
        <v>2.4</v>
      </c>
      <c r="E30" s="71">
        <v>56652.479999999996</v>
      </c>
      <c r="F30" s="101">
        <v>2.4</v>
      </c>
      <c r="G30" s="115">
        <v>0</v>
      </c>
      <c r="H30" s="103">
        <v>0</v>
      </c>
      <c r="J30" s="95"/>
      <c r="K30" s="95"/>
      <c r="L30" s="97"/>
      <c r="M30" s="97"/>
      <c r="R30" s="611" t="s">
        <v>182</v>
      </c>
      <c r="S30" s="611"/>
      <c r="T30" s="611"/>
      <c r="U30" s="611"/>
      <c r="V30" s="97"/>
      <c r="W30" s="97"/>
      <c r="X30" s="97"/>
    </row>
    <row r="31" spans="1:30" ht="15.75" x14ac:dyDescent="0.25">
      <c r="A31" s="106" t="s">
        <v>72</v>
      </c>
      <c r="B31" s="50" t="s">
        <v>73</v>
      </c>
      <c r="C31" s="107"/>
      <c r="D31" s="108" t="s">
        <v>34</v>
      </c>
      <c r="E31" s="107"/>
      <c r="F31" s="108" t="s">
        <v>34</v>
      </c>
      <c r="G31" s="109"/>
      <c r="H31" s="110" t="s">
        <v>34</v>
      </c>
      <c r="J31" s="95"/>
      <c r="K31" s="258"/>
      <c r="L31" s="97"/>
      <c r="M31" s="97"/>
      <c r="R31" s="612" t="s">
        <v>183</v>
      </c>
      <c r="S31" s="612"/>
      <c r="T31" s="612"/>
      <c r="U31" s="612"/>
      <c r="V31" s="97"/>
      <c r="W31" s="97"/>
      <c r="X31" s="97"/>
    </row>
    <row r="32" spans="1:30" ht="15.75" x14ac:dyDescent="0.25">
      <c r="A32" s="106" t="s">
        <v>74</v>
      </c>
      <c r="B32" s="50" t="s">
        <v>75</v>
      </c>
      <c r="C32" s="107"/>
      <c r="D32" s="108"/>
      <c r="E32" s="107"/>
      <c r="F32" s="108"/>
      <c r="G32" s="109"/>
      <c r="H32" s="110"/>
      <c r="J32" s="95"/>
      <c r="K32" s="111"/>
      <c r="L32" s="95"/>
      <c r="M32" s="95"/>
      <c r="R32" s="111"/>
      <c r="S32" s="111"/>
      <c r="T32" s="97"/>
      <c r="U32" s="97"/>
      <c r="V32" s="97"/>
      <c r="W32" s="97"/>
      <c r="X32" s="97"/>
    </row>
    <row r="33" spans="1:24" ht="15.75" x14ac:dyDescent="0.25">
      <c r="A33" s="106"/>
      <c r="B33" s="50"/>
      <c r="C33" s="107"/>
      <c r="D33" s="108"/>
      <c r="E33" s="107"/>
      <c r="F33" s="108"/>
      <c r="G33" s="109"/>
      <c r="H33" s="110"/>
      <c r="J33" s="95"/>
      <c r="K33" s="112"/>
      <c r="L33" s="112"/>
      <c r="M33" s="112"/>
      <c r="R33" s="112" t="s">
        <v>77</v>
      </c>
      <c r="S33" s="112"/>
      <c r="T33" s="259"/>
      <c r="U33" s="112"/>
      <c r="V33" s="97"/>
      <c r="W33" s="97"/>
      <c r="X33" s="97"/>
    </row>
    <row r="34" spans="1:24" ht="15.75" x14ac:dyDescent="0.25">
      <c r="A34" s="99" t="s">
        <v>80</v>
      </c>
      <c r="B34" s="100" t="s">
        <v>81</v>
      </c>
      <c r="C34" s="102">
        <v>50751.179999999993</v>
      </c>
      <c r="D34" s="101">
        <v>2.15</v>
      </c>
      <c r="E34" s="102">
        <v>50751.179999999993</v>
      </c>
      <c r="F34" s="101">
        <v>2.15</v>
      </c>
      <c r="G34" s="115">
        <v>0</v>
      </c>
      <c r="H34" s="103">
        <v>0</v>
      </c>
      <c r="J34" s="95"/>
      <c r="K34" s="605"/>
      <c r="L34" s="605"/>
      <c r="M34" s="113"/>
      <c r="R34" s="605" t="s">
        <v>79</v>
      </c>
      <c r="S34" s="605"/>
      <c r="T34" s="605"/>
      <c r="U34" s="605"/>
      <c r="V34" s="97"/>
      <c r="W34" s="116"/>
      <c r="X34" s="116"/>
    </row>
    <row r="35" spans="1:24" ht="15.75" x14ac:dyDescent="0.25">
      <c r="A35" s="106" t="s">
        <v>82</v>
      </c>
      <c r="B35" s="50"/>
      <c r="C35" s="109"/>
      <c r="D35" s="108"/>
      <c r="E35" s="109"/>
      <c r="F35" s="108"/>
      <c r="G35" s="109"/>
      <c r="H35" s="110"/>
      <c r="J35" s="95"/>
      <c r="L35" s="97"/>
      <c r="M35" s="97"/>
      <c r="N35" s="97"/>
      <c r="O35" s="97"/>
      <c r="P35" s="97"/>
      <c r="Q35" s="97"/>
      <c r="R35" s="97"/>
      <c r="S35" s="97"/>
      <c r="T35" s="97"/>
      <c r="U35" s="97"/>
      <c r="V35" s="97"/>
      <c r="W35" s="97"/>
      <c r="X35" s="97"/>
    </row>
    <row r="36" spans="1:24" ht="15.75" x14ac:dyDescent="0.25">
      <c r="A36" s="118" t="s">
        <v>83</v>
      </c>
      <c r="B36" s="119"/>
      <c r="C36" s="120"/>
      <c r="D36" s="121"/>
      <c r="E36" s="120"/>
      <c r="F36" s="121"/>
      <c r="G36" s="120"/>
      <c r="H36" s="122"/>
      <c r="J36" s="123"/>
      <c r="K36" s="124"/>
      <c r="L36" s="125"/>
      <c r="M36" s="125"/>
      <c r="N36" s="96"/>
      <c r="O36" s="96"/>
      <c r="P36" s="96"/>
      <c r="Q36" s="96"/>
      <c r="R36" s="96"/>
      <c r="S36" s="96"/>
      <c r="T36" s="97"/>
      <c r="U36" s="97"/>
      <c r="V36" s="97"/>
      <c r="W36" s="97"/>
      <c r="X36" s="97"/>
    </row>
    <row r="37" spans="1:24" ht="28.5" x14ac:dyDescent="0.25">
      <c r="A37" s="126" t="s">
        <v>84</v>
      </c>
      <c r="B37" s="100"/>
      <c r="C37" s="127">
        <v>156502.476</v>
      </c>
      <c r="D37" s="128">
        <v>6.63</v>
      </c>
      <c r="E37" s="127">
        <v>156502.476</v>
      </c>
      <c r="F37" s="128">
        <v>6.63</v>
      </c>
      <c r="G37" s="129">
        <v>0</v>
      </c>
      <c r="H37" s="130">
        <v>0</v>
      </c>
      <c r="J37" s="95"/>
      <c r="K37" s="124"/>
      <c r="L37" s="97"/>
      <c r="M37" s="97"/>
      <c r="N37" s="97"/>
      <c r="O37" s="97"/>
      <c r="P37" s="97"/>
      <c r="Q37" s="97"/>
      <c r="R37" s="97"/>
      <c r="S37" s="97"/>
      <c r="T37" s="97"/>
      <c r="U37" s="97"/>
      <c r="V37" s="97"/>
      <c r="W37" s="97"/>
      <c r="X37" s="97"/>
    </row>
    <row r="38" spans="1:24" ht="15.75" x14ac:dyDescent="0.25">
      <c r="A38" s="131" t="s">
        <v>85</v>
      </c>
      <c r="B38" s="132" t="s">
        <v>86</v>
      </c>
      <c r="C38" s="133"/>
      <c r="D38" s="134"/>
      <c r="E38" s="133"/>
      <c r="F38" s="134"/>
      <c r="G38" s="135"/>
      <c r="H38" s="136"/>
      <c r="J38" s="95"/>
      <c r="K38" s="95"/>
      <c r="L38" s="95"/>
      <c r="M38" s="95"/>
      <c r="N38" s="96"/>
      <c r="O38" s="96"/>
      <c r="P38" s="96"/>
      <c r="Q38" s="96"/>
      <c r="R38" s="96"/>
      <c r="S38" s="97"/>
      <c r="T38" s="97"/>
      <c r="U38" s="97"/>
      <c r="V38" s="97"/>
      <c r="W38" s="97"/>
      <c r="X38" s="97"/>
    </row>
    <row r="39" spans="1:24" ht="15.75" x14ac:dyDescent="0.25">
      <c r="A39" s="137" t="s">
        <v>87</v>
      </c>
      <c r="B39" s="138"/>
      <c r="C39" s="133"/>
      <c r="D39" s="134"/>
      <c r="E39" s="133"/>
      <c r="F39" s="134"/>
      <c r="G39" s="135"/>
      <c r="H39" s="136"/>
      <c r="J39" s="95"/>
      <c r="K39" s="95"/>
      <c r="L39" s="95"/>
      <c r="M39" s="95"/>
      <c r="N39" s="97"/>
      <c r="O39" s="97"/>
      <c r="P39" s="97"/>
      <c r="Q39" s="97"/>
      <c r="R39" s="97"/>
      <c r="S39" s="97"/>
      <c r="T39" s="97"/>
      <c r="U39" s="97"/>
      <c r="V39" s="97"/>
      <c r="W39" s="97"/>
      <c r="X39" s="97"/>
    </row>
    <row r="40" spans="1:24" ht="15.75" x14ac:dyDescent="0.25">
      <c r="A40" s="131" t="s">
        <v>88</v>
      </c>
      <c r="B40" s="132" t="s">
        <v>89</v>
      </c>
      <c r="C40" s="133"/>
      <c r="D40" s="134"/>
      <c r="E40" s="133"/>
      <c r="F40" s="134"/>
      <c r="G40" s="135"/>
      <c r="H40" s="136"/>
      <c r="J40" s="95"/>
      <c r="K40" s="95"/>
      <c r="L40" s="97"/>
      <c r="M40" s="97"/>
      <c r="N40" s="97"/>
      <c r="O40" s="97"/>
      <c r="P40" s="97"/>
      <c r="Q40" s="97"/>
      <c r="R40" s="97"/>
      <c r="S40" s="97"/>
      <c r="T40" s="97"/>
      <c r="U40" s="97"/>
      <c r="V40" s="97"/>
      <c r="W40" s="97"/>
      <c r="X40" s="97"/>
    </row>
    <row r="41" spans="1:24" ht="15.75" x14ac:dyDescent="0.25">
      <c r="A41" s="137"/>
      <c r="B41" s="138"/>
      <c r="C41" s="133"/>
      <c r="D41" s="134"/>
      <c r="E41" s="133"/>
      <c r="F41" s="134"/>
      <c r="G41" s="135"/>
      <c r="H41" s="136"/>
      <c r="J41" s="95"/>
      <c r="K41" s="95"/>
      <c r="L41" s="97"/>
      <c r="M41" s="97"/>
      <c r="N41" s="95"/>
      <c r="O41" s="95"/>
      <c r="P41" s="95"/>
      <c r="Q41" s="95"/>
      <c r="R41" s="95"/>
      <c r="S41" s="97"/>
      <c r="T41" s="97"/>
      <c r="U41" s="97"/>
      <c r="V41" s="97"/>
      <c r="W41" s="97"/>
      <c r="X41" s="97"/>
    </row>
    <row r="42" spans="1:24" ht="15.75" x14ac:dyDescent="0.25">
      <c r="A42" s="139" t="s">
        <v>90</v>
      </c>
      <c r="B42" s="132"/>
      <c r="C42" s="133"/>
      <c r="D42" s="134"/>
      <c r="E42" s="133"/>
      <c r="F42" s="134"/>
      <c r="G42" s="135"/>
      <c r="H42" s="136"/>
      <c r="J42" s="95"/>
      <c r="K42" s="95"/>
      <c r="L42" s="125"/>
      <c r="M42" s="125"/>
      <c r="N42" s="95"/>
      <c r="O42" s="95"/>
      <c r="P42" s="95"/>
      <c r="Q42" s="95"/>
      <c r="R42" s="95"/>
      <c r="S42" s="97"/>
      <c r="T42" s="97"/>
      <c r="U42" s="97"/>
      <c r="V42" s="97"/>
      <c r="W42" s="97"/>
      <c r="X42" s="97"/>
    </row>
    <row r="43" spans="1:24" ht="15.75" x14ac:dyDescent="0.25">
      <c r="A43" s="140" t="s">
        <v>91</v>
      </c>
      <c r="B43" s="141" t="s">
        <v>89</v>
      </c>
      <c r="C43" s="133"/>
      <c r="D43" s="134"/>
      <c r="E43" s="133"/>
      <c r="F43" s="134"/>
      <c r="G43" s="135"/>
      <c r="H43" s="136"/>
      <c r="J43" s="95"/>
      <c r="K43" s="124"/>
      <c r="L43" s="95"/>
      <c r="M43" s="95"/>
      <c r="N43" s="95"/>
      <c r="O43" s="95"/>
      <c r="P43" s="95"/>
      <c r="Q43" s="95"/>
      <c r="R43" s="95"/>
      <c r="S43" s="97"/>
      <c r="T43" s="97"/>
      <c r="U43" s="97"/>
      <c r="V43" s="97"/>
      <c r="W43" s="97"/>
      <c r="X43" s="97"/>
    </row>
    <row r="44" spans="1:24" ht="15.75" x14ac:dyDescent="0.25">
      <c r="A44" s="139" t="s">
        <v>92</v>
      </c>
      <c r="B44" s="132"/>
      <c r="C44" s="133"/>
      <c r="D44" s="134"/>
      <c r="E44" s="133"/>
      <c r="F44" s="134"/>
      <c r="G44" s="135"/>
      <c r="H44" s="136"/>
      <c r="J44" s="95"/>
      <c r="K44" s="95"/>
      <c r="L44" s="95"/>
      <c r="M44" s="95"/>
      <c r="N44" s="95"/>
      <c r="O44" s="95"/>
      <c r="P44" s="95"/>
      <c r="Q44" s="95"/>
      <c r="R44" s="95"/>
      <c r="S44" s="97"/>
      <c r="T44" s="97"/>
      <c r="U44" s="97"/>
      <c r="V44" s="97"/>
      <c r="W44" s="97"/>
      <c r="X44" s="97"/>
    </row>
    <row r="45" spans="1:24" x14ac:dyDescent="0.25">
      <c r="A45" s="140" t="s">
        <v>93</v>
      </c>
      <c r="B45" s="141" t="s">
        <v>94</v>
      </c>
      <c r="C45" s="133"/>
      <c r="D45" s="134"/>
      <c r="E45" s="133"/>
      <c r="F45" s="134"/>
      <c r="G45" s="135"/>
      <c r="H45" s="136"/>
      <c r="J45" s="56"/>
      <c r="K45" s="56"/>
      <c r="L45" s="56"/>
      <c r="M45" s="56"/>
      <c r="N45" s="56"/>
      <c r="O45" s="56"/>
      <c r="P45" s="56"/>
      <c r="Q45" s="56"/>
      <c r="R45" s="56"/>
      <c r="S45" s="56"/>
      <c r="T45" s="56"/>
      <c r="U45" s="56"/>
      <c r="V45" s="56"/>
      <c r="W45" s="56"/>
      <c r="X45" s="56"/>
    </row>
    <row r="46" spans="1:24" x14ac:dyDescent="0.25">
      <c r="A46" s="140" t="s">
        <v>95</v>
      </c>
      <c r="B46" s="138" t="s">
        <v>94</v>
      </c>
      <c r="C46" s="133"/>
      <c r="D46" s="134"/>
      <c r="E46" s="133"/>
      <c r="F46" s="134"/>
      <c r="G46" s="135"/>
      <c r="H46" s="136"/>
      <c r="J46" s="56"/>
      <c r="K46" s="56"/>
      <c r="L46" s="56"/>
      <c r="M46" s="56"/>
      <c r="N46" s="56"/>
      <c r="O46" s="56"/>
      <c r="P46" s="56"/>
      <c r="Q46" s="56"/>
      <c r="R46" s="56"/>
      <c r="S46" s="56"/>
      <c r="T46" s="56"/>
      <c r="U46" s="56"/>
      <c r="V46" s="56"/>
      <c r="W46" s="56"/>
      <c r="X46" s="56"/>
    </row>
    <row r="47" spans="1:24" x14ac:dyDescent="0.25">
      <c r="A47" s="142" t="s">
        <v>96</v>
      </c>
      <c r="B47" s="141"/>
      <c r="C47" s="133"/>
      <c r="D47" s="134"/>
      <c r="E47" s="133"/>
      <c r="F47" s="134"/>
      <c r="G47" s="135"/>
      <c r="H47" s="136"/>
    </row>
    <row r="48" spans="1:24" x14ac:dyDescent="0.25">
      <c r="A48" s="142" t="s">
        <v>97</v>
      </c>
      <c r="B48" s="141"/>
      <c r="C48" s="133"/>
      <c r="D48" s="134"/>
      <c r="E48" s="133"/>
      <c r="F48" s="134"/>
      <c r="G48" s="135"/>
      <c r="H48" s="136"/>
    </row>
    <row r="49" spans="1:8" x14ac:dyDescent="0.25">
      <c r="A49" s="142" t="s">
        <v>98</v>
      </c>
      <c r="B49" s="141" t="s">
        <v>99</v>
      </c>
      <c r="C49" s="133"/>
      <c r="D49" s="134"/>
      <c r="E49" s="133"/>
      <c r="F49" s="134"/>
      <c r="G49" s="135"/>
      <c r="H49" s="136"/>
    </row>
    <row r="50" spans="1:8" ht="28.5" x14ac:dyDescent="0.25">
      <c r="A50" s="126" t="s">
        <v>100</v>
      </c>
      <c r="B50" s="100"/>
      <c r="C50" s="127">
        <v>174678.48</v>
      </c>
      <c r="D50" s="101">
        <v>7.4</v>
      </c>
      <c r="E50" s="127">
        <v>174678.48</v>
      </c>
      <c r="F50" s="101">
        <v>7.4</v>
      </c>
      <c r="G50" s="115">
        <v>0</v>
      </c>
      <c r="H50" s="103">
        <v>0</v>
      </c>
    </row>
    <row r="51" spans="1:8" x14ac:dyDescent="0.25">
      <c r="A51" s="43" t="s">
        <v>101</v>
      </c>
      <c r="B51" s="100"/>
      <c r="C51" s="143"/>
      <c r="D51" s="144"/>
      <c r="E51" s="143"/>
      <c r="F51" s="144"/>
      <c r="G51" s="145"/>
      <c r="H51" s="146"/>
    </row>
    <row r="52" spans="1:8" x14ac:dyDescent="0.25">
      <c r="A52" s="147" t="s">
        <v>102</v>
      </c>
      <c r="B52" s="119"/>
      <c r="C52" s="119"/>
      <c r="D52" s="148"/>
      <c r="E52" s="119"/>
      <c r="F52" s="148"/>
      <c r="G52" s="149"/>
      <c r="H52" s="150"/>
    </row>
    <row r="53" spans="1:8" x14ac:dyDescent="0.25">
      <c r="A53" s="43" t="s">
        <v>103</v>
      </c>
      <c r="B53" s="100" t="s">
        <v>104</v>
      </c>
      <c r="C53" s="50"/>
      <c r="D53" s="151"/>
      <c r="E53" s="50"/>
      <c r="F53" s="151"/>
      <c r="G53" s="58"/>
      <c r="H53" s="59"/>
    </row>
    <row r="54" spans="1:8" x14ac:dyDescent="0.25">
      <c r="A54" s="152" t="s">
        <v>105</v>
      </c>
      <c r="B54" s="153" t="s">
        <v>106</v>
      </c>
      <c r="C54" s="50"/>
      <c r="D54" s="151"/>
      <c r="E54" s="50"/>
      <c r="F54" s="151"/>
      <c r="G54" s="58"/>
      <c r="H54" s="59"/>
    </row>
    <row r="55" spans="1:8" x14ac:dyDescent="0.25">
      <c r="A55" s="154" t="s">
        <v>107</v>
      </c>
      <c r="B55" s="153" t="s">
        <v>106</v>
      </c>
      <c r="C55" s="50"/>
      <c r="D55" s="151"/>
      <c r="E55" s="50"/>
      <c r="F55" s="151"/>
      <c r="G55" s="58"/>
      <c r="H55" s="59"/>
    </row>
    <row r="56" spans="1:8" x14ac:dyDescent="0.25">
      <c r="A56" s="152" t="s">
        <v>108</v>
      </c>
      <c r="B56" s="153" t="s">
        <v>106</v>
      </c>
      <c r="C56" s="50"/>
      <c r="D56" s="151"/>
      <c r="E56" s="50"/>
      <c r="F56" s="151"/>
      <c r="G56" s="58"/>
      <c r="H56" s="59"/>
    </row>
    <row r="57" spans="1:8" x14ac:dyDescent="0.25">
      <c r="A57" s="152" t="s">
        <v>109</v>
      </c>
      <c r="B57" s="153" t="s">
        <v>110</v>
      </c>
      <c r="C57" s="50"/>
      <c r="D57" s="151"/>
      <c r="E57" s="50"/>
      <c r="F57" s="151"/>
      <c r="G57" s="58"/>
      <c r="H57" s="59"/>
    </row>
    <row r="58" spans="1:8" x14ac:dyDescent="0.25">
      <c r="A58" s="152" t="s">
        <v>111</v>
      </c>
      <c r="B58" s="153" t="s">
        <v>104</v>
      </c>
      <c r="C58" s="50"/>
      <c r="D58" s="151"/>
      <c r="E58" s="50"/>
      <c r="F58" s="151"/>
      <c r="G58" s="58"/>
      <c r="H58" s="59"/>
    </row>
    <row r="59" spans="1:8" x14ac:dyDescent="0.25">
      <c r="A59" s="155" t="s">
        <v>112</v>
      </c>
      <c r="B59" s="100"/>
      <c r="C59" s="50"/>
      <c r="D59" s="151"/>
      <c r="E59" s="50"/>
      <c r="F59" s="151"/>
      <c r="G59" s="58"/>
      <c r="H59" s="59"/>
    </row>
    <row r="60" spans="1:8" x14ac:dyDescent="0.25">
      <c r="A60" s="147" t="s">
        <v>113</v>
      </c>
      <c r="B60" s="119" t="s">
        <v>104</v>
      </c>
      <c r="C60" s="50"/>
      <c r="D60" s="151"/>
      <c r="E60" s="50"/>
      <c r="F60" s="151"/>
      <c r="G60" s="58"/>
      <c r="H60" s="59"/>
    </row>
    <row r="61" spans="1:8" x14ac:dyDescent="0.25">
      <c r="A61" s="43" t="s">
        <v>114</v>
      </c>
      <c r="B61" s="100"/>
      <c r="C61" s="143"/>
      <c r="D61" s="144"/>
      <c r="E61" s="143"/>
      <c r="F61" s="144"/>
      <c r="G61" s="145"/>
      <c r="H61" s="146"/>
    </row>
    <row r="62" spans="1:8" x14ac:dyDescent="0.25">
      <c r="A62" s="147" t="s">
        <v>115</v>
      </c>
      <c r="B62" s="119"/>
      <c r="C62" s="119"/>
      <c r="D62" s="148"/>
      <c r="E62" s="119"/>
      <c r="F62" s="148"/>
      <c r="G62" s="149"/>
      <c r="H62" s="150"/>
    </row>
    <row r="63" spans="1:8" x14ac:dyDescent="0.25">
      <c r="A63" s="43" t="s">
        <v>116</v>
      </c>
      <c r="B63" s="100"/>
      <c r="C63" s="50"/>
      <c r="D63" s="151"/>
      <c r="E63" s="50"/>
      <c r="F63" s="151"/>
      <c r="G63" s="58"/>
      <c r="H63" s="59"/>
    </row>
    <row r="64" spans="1:8" x14ac:dyDescent="0.25">
      <c r="A64" s="147" t="s">
        <v>117</v>
      </c>
      <c r="B64" s="119" t="s">
        <v>104</v>
      </c>
      <c r="C64" s="50"/>
      <c r="D64" s="151"/>
      <c r="E64" s="50"/>
      <c r="F64" s="151"/>
      <c r="G64" s="58"/>
      <c r="H64" s="59"/>
    </row>
    <row r="65" spans="1:8" x14ac:dyDescent="0.25">
      <c r="A65" s="152" t="s">
        <v>118</v>
      </c>
      <c r="B65" s="153" t="s">
        <v>104</v>
      </c>
      <c r="C65" s="50"/>
      <c r="D65" s="151"/>
      <c r="E65" s="50"/>
      <c r="F65" s="151"/>
      <c r="G65" s="58"/>
      <c r="H65" s="59"/>
    </row>
    <row r="66" spans="1:8" x14ac:dyDescent="0.25">
      <c r="A66" s="152" t="s">
        <v>119</v>
      </c>
      <c r="B66" s="153" t="s">
        <v>120</v>
      </c>
      <c r="C66" s="50"/>
      <c r="D66" s="151"/>
      <c r="E66" s="50"/>
      <c r="F66" s="151"/>
      <c r="G66" s="58"/>
      <c r="H66" s="59"/>
    </row>
    <row r="67" spans="1:8" x14ac:dyDescent="0.25">
      <c r="A67" s="156" t="s">
        <v>121</v>
      </c>
      <c r="B67" s="153" t="s">
        <v>120</v>
      </c>
      <c r="C67" s="50"/>
      <c r="D67" s="151"/>
      <c r="E67" s="50"/>
      <c r="F67" s="151"/>
      <c r="G67" s="58"/>
      <c r="H67" s="59"/>
    </row>
    <row r="68" spans="1:8" x14ac:dyDescent="0.25">
      <c r="A68" s="157" t="s">
        <v>122</v>
      </c>
      <c r="B68" s="153" t="s">
        <v>123</v>
      </c>
      <c r="C68" s="50"/>
      <c r="D68" s="151"/>
      <c r="E68" s="50"/>
      <c r="F68" s="151"/>
      <c r="G68" s="58"/>
      <c r="H68" s="59"/>
    </row>
    <row r="69" spans="1:8" x14ac:dyDescent="0.25">
      <c r="A69" s="152" t="s">
        <v>109</v>
      </c>
      <c r="B69" s="153" t="s">
        <v>124</v>
      </c>
      <c r="C69" s="50"/>
      <c r="D69" s="151"/>
      <c r="E69" s="50"/>
      <c r="F69" s="151"/>
      <c r="G69" s="58"/>
      <c r="H69" s="59"/>
    </row>
    <row r="70" spans="1:8" x14ac:dyDescent="0.25">
      <c r="A70" s="152" t="s">
        <v>111</v>
      </c>
      <c r="B70" s="153" t="s">
        <v>104</v>
      </c>
      <c r="C70" s="50"/>
      <c r="D70" s="151"/>
      <c r="E70" s="50"/>
      <c r="F70" s="151"/>
      <c r="G70" s="58"/>
      <c r="H70" s="59"/>
    </row>
    <row r="71" spans="1:8" x14ac:dyDescent="0.25">
      <c r="A71" s="152" t="s">
        <v>125</v>
      </c>
      <c r="B71" s="153" t="s">
        <v>126</v>
      </c>
      <c r="C71" s="50"/>
      <c r="D71" s="151"/>
      <c r="E71" s="50"/>
      <c r="F71" s="151"/>
      <c r="G71" s="58"/>
      <c r="H71" s="59"/>
    </row>
    <row r="72" spans="1:8" x14ac:dyDescent="0.25">
      <c r="A72" s="156" t="s">
        <v>127</v>
      </c>
      <c r="B72" s="50" t="s">
        <v>104</v>
      </c>
      <c r="C72" s="50"/>
      <c r="D72" s="151"/>
      <c r="E72" s="50"/>
      <c r="F72" s="151"/>
      <c r="G72" s="58"/>
      <c r="H72" s="59"/>
    </row>
    <row r="73" spans="1:8" x14ac:dyDescent="0.25">
      <c r="A73" s="99" t="s">
        <v>128</v>
      </c>
      <c r="B73" s="100" t="s">
        <v>129</v>
      </c>
      <c r="C73" s="102">
        <v>5901.2999999999993</v>
      </c>
      <c r="D73" s="103">
        <v>0.25</v>
      </c>
      <c r="E73" s="102">
        <v>1004.382576</v>
      </c>
      <c r="F73" s="103">
        <v>4.2549208479487573E-2</v>
      </c>
      <c r="G73" s="115">
        <v>4896.9174239999993</v>
      </c>
      <c r="H73" s="103">
        <v>0.20745079152051243</v>
      </c>
    </row>
    <row r="74" spans="1:8" x14ac:dyDescent="0.25">
      <c r="A74" s="118" t="s">
        <v>130</v>
      </c>
      <c r="B74" s="119" t="s">
        <v>131</v>
      </c>
      <c r="C74" s="71"/>
      <c r="D74" s="110"/>
      <c r="E74" s="71"/>
      <c r="F74" s="110"/>
      <c r="G74" s="109"/>
      <c r="H74" s="110"/>
    </row>
    <row r="75" spans="1:8" x14ac:dyDescent="0.25">
      <c r="A75" s="99" t="s">
        <v>132</v>
      </c>
      <c r="B75" s="100"/>
      <c r="C75" s="102">
        <v>622469.12399999995</v>
      </c>
      <c r="D75" s="103">
        <v>26.369999999999997</v>
      </c>
      <c r="E75" s="102">
        <v>617572.20657600008</v>
      </c>
      <c r="F75" s="103">
        <v>26.162549208479486</v>
      </c>
      <c r="G75" s="158">
        <v>0</v>
      </c>
      <c r="H75" s="103">
        <v>0.20745079152051243</v>
      </c>
    </row>
    <row r="76" spans="1:8" x14ac:dyDescent="0.25">
      <c r="A76" s="118" t="s">
        <v>133</v>
      </c>
      <c r="B76" s="119"/>
      <c r="C76" s="120"/>
      <c r="D76" s="122"/>
      <c r="E76" s="120"/>
      <c r="F76" s="122"/>
      <c r="G76" s="120"/>
      <c r="H76" s="122"/>
    </row>
    <row r="77" spans="1:8" x14ac:dyDescent="0.25">
      <c r="A77" s="99" t="s">
        <v>134</v>
      </c>
      <c r="B77" s="100"/>
      <c r="C77" s="102">
        <v>93240.540000000008</v>
      </c>
      <c r="D77" s="101">
        <v>3.95</v>
      </c>
      <c r="E77" s="102">
        <v>93240.540000000008</v>
      </c>
      <c r="F77" s="101">
        <v>3.95</v>
      </c>
      <c r="G77" s="159">
        <v>0</v>
      </c>
      <c r="H77" s="103">
        <v>0</v>
      </c>
    </row>
    <row r="78" spans="1:8" x14ac:dyDescent="0.25">
      <c r="A78" s="106" t="s">
        <v>135</v>
      </c>
      <c r="B78" s="50"/>
      <c r="C78" s="109"/>
      <c r="D78" s="151"/>
      <c r="E78" s="109"/>
      <c r="F78" s="151"/>
      <c r="G78" s="109"/>
      <c r="H78" s="59"/>
    </row>
    <row r="79" spans="1:8" x14ac:dyDescent="0.25">
      <c r="A79" s="118"/>
      <c r="B79" s="119"/>
      <c r="C79" s="120"/>
      <c r="D79" s="160"/>
      <c r="E79" s="120"/>
      <c r="F79" s="160"/>
      <c r="G79" s="120"/>
      <c r="H79" s="161"/>
    </row>
    <row r="80" spans="1:8" x14ac:dyDescent="0.25">
      <c r="A80" s="99" t="s">
        <v>136</v>
      </c>
      <c r="B80" s="43"/>
      <c r="C80" s="102">
        <v>715709.66399999999</v>
      </c>
      <c r="D80" s="101">
        <v>30.319999999999997</v>
      </c>
      <c r="E80" s="102">
        <v>710812.74657600012</v>
      </c>
      <c r="F80" s="101">
        <v>30.112549208479486</v>
      </c>
      <c r="G80" s="158">
        <v>4896.9174239998683</v>
      </c>
      <c r="H80" s="103">
        <v>0.20745079152051105</v>
      </c>
    </row>
    <row r="81" spans="1:8" ht="15.75" thickBot="1" x14ac:dyDescent="0.3">
      <c r="A81" s="162" t="s">
        <v>137</v>
      </c>
      <c r="B81" s="63"/>
      <c r="C81" s="162"/>
      <c r="D81" s="163"/>
      <c r="E81" s="162"/>
      <c r="F81" s="163"/>
      <c r="G81" s="164"/>
      <c r="H81" s="65"/>
    </row>
    <row r="82" spans="1:8" ht="15.75" thickBot="1" x14ac:dyDescent="0.3">
      <c r="A82" s="165" t="s">
        <v>138</v>
      </c>
      <c r="B82" s="29"/>
      <c r="C82" s="165"/>
      <c r="D82" s="60"/>
      <c r="E82" s="165"/>
      <c r="F82" s="60"/>
      <c r="G82" s="165"/>
      <c r="H82" s="60"/>
    </row>
    <row r="83" spans="1:8" x14ac:dyDescent="0.25">
      <c r="A83" s="43"/>
      <c r="B83" s="43"/>
      <c r="C83" s="48" t="s">
        <v>139</v>
      </c>
      <c r="D83" s="168" t="s">
        <v>140</v>
      </c>
      <c r="E83" s="48" t="s">
        <v>139</v>
      </c>
      <c r="F83" s="168" t="s">
        <v>140</v>
      </c>
      <c r="G83" s="51" t="s">
        <v>139</v>
      </c>
      <c r="H83" s="52" t="s">
        <v>140</v>
      </c>
    </row>
    <row r="84" spans="1:8" x14ac:dyDescent="0.25">
      <c r="A84" s="50" t="s">
        <v>48</v>
      </c>
      <c r="B84" s="50" t="s">
        <v>49</v>
      </c>
      <c r="C84" s="50" t="s">
        <v>141</v>
      </c>
      <c r="D84" s="151" t="s">
        <v>142</v>
      </c>
      <c r="E84" s="50" t="s">
        <v>141</v>
      </c>
      <c r="F84" s="151" t="s">
        <v>142</v>
      </c>
      <c r="G84" s="58" t="s">
        <v>141</v>
      </c>
      <c r="H84" s="59" t="s">
        <v>142</v>
      </c>
    </row>
    <row r="85" spans="1:8" x14ac:dyDescent="0.25">
      <c r="A85" s="50" t="s">
        <v>53</v>
      </c>
      <c r="B85" s="50" t="s">
        <v>54</v>
      </c>
      <c r="C85" s="50" t="s">
        <v>143</v>
      </c>
      <c r="D85" s="170" t="s">
        <v>144</v>
      </c>
      <c r="E85" s="50" t="s">
        <v>143</v>
      </c>
      <c r="F85" s="170" t="s">
        <v>144</v>
      </c>
      <c r="G85" s="58" t="s">
        <v>145</v>
      </c>
      <c r="H85" s="171" t="s">
        <v>144</v>
      </c>
    </row>
    <row r="86" spans="1:8" x14ac:dyDescent="0.25">
      <c r="A86" s="62"/>
      <c r="B86" s="62"/>
      <c r="C86" s="62" t="s">
        <v>34</v>
      </c>
      <c r="D86" s="151" t="s">
        <v>58</v>
      </c>
      <c r="E86" s="62" t="s">
        <v>34</v>
      </c>
      <c r="F86" s="151" t="s">
        <v>58</v>
      </c>
      <c r="G86" s="10" t="s">
        <v>34</v>
      </c>
      <c r="H86" s="59" t="s">
        <v>58</v>
      </c>
    </row>
    <row r="87" spans="1:8" ht="15.75" thickBot="1" x14ac:dyDescent="0.3">
      <c r="A87" s="147"/>
      <c r="B87" s="147"/>
      <c r="C87" s="174" t="s">
        <v>40</v>
      </c>
      <c r="D87" s="163" t="s">
        <v>40</v>
      </c>
      <c r="E87" s="174" t="s">
        <v>40</v>
      </c>
      <c r="F87" s="163" t="s">
        <v>40</v>
      </c>
      <c r="G87" s="64" t="s">
        <v>40</v>
      </c>
      <c r="H87" s="65" t="s">
        <v>40</v>
      </c>
    </row>
    <row r="88" spans="1:8" x14ac:dyDescent="0.25">
      <c r="A88" s="175" t="s">
        <v>146</v>
      </c>
      <c r="B88" s="50" t="s">
        <v>148</v>
      </c>
      <c r="C88" s="159"/>
      <c r="D88" s="134"/>
      <c r="E88" s="159"/>
      <c r="F88" s="134"/>
      <c r="G88" s="159"/>
      <c r="H88" s="136"/>
    </row>
    <row r="89" spans="1:8" x14ac:dyDescent="0.25">
      <c r="A89" s="175" t="s">
        <v>147</v>
      </c>
      <c r="B89" s="50"/>
      <c r="C89" s="176">
        <v>113304.95999999999</v>
      </c>
      <c r="D89" s="177">
        <v>4.8</v>
      </c>
      <c r="E89" s="176">
        <v>117081.78</v>
      </c>
      <c r="F89" s="177">
        <v>4.53</v>
      </c>
      <c r="G89" s="159">
        <v>-3776.820000000007</v>
      </c>
      <c r="H89" s="178">
        <v>0.26999999999999957</v>
      </c>
    </row>
    <row r="90" spans="1:8" ht="15.75" thickBot="1" x14ac:dyDescent="0.3">
      <c r="A90" s="179"/>
      <c r="B90" s="174"/>
      <c r="C90" s="159"/>
      <c r="D90" s="121"/>
      <c r="E90" s="159"/>
      <c r="F90" s="121"/>
      <c r="G90" s="159"/>
      <c r="H90" s="110"/>
    </row>
    <row r="91" spans="1:8" x14ac:dyDescent="0.25">
      <c r="A91" s="175" t="s">
        <v>184</v>
      </c>
      <c r="B91" s="50"/>
      <c r="C91" s="115"/>
      <c r="D91" s="110"/>
      <c r="E91" s="115"/>
      <c r="F91" s="110"/>
      <c r="G91" s="115"/>
      <c r="H91" s="292"/>
    </row>
    <row r="92" spans="1:8" x14ac:dyDescent="0.25">
      <c r="A92" s="175"/>
      <c r="B92" s="50" t="s">
        <v>185</v>
      </c>
      <c r="C92" s="176">
        <v>249270.91200000001</v>
      </c>
      <c r="D92" s="178">
        <v>10.56</v>
      </c>
      <c r="E92" s="176">
        <v>249270.91200000001</v>
      </c>
      <c r="F92" s="178">
        <v>10.56</v>
      </c>
      <c r="G92" s="159">
        <v>0</v>
      </c>
      <c r="H92" s="177">
        <v>0</v>
      </c>
    </row>
    <row r="93" spans="1:8" ht="15.75" thickBot="1" x14ac:dyDescent="0.3">
      <c r="A93" s="179"/>
      <c r="B93" s="174"/>
      <c r="C93" s="109"/>
      <c r="D93" s="110"/>
      <c r="E93" s="109"/>
      <c r="F93" s="110"/>
      <c r="G93" s="120"/>
      <c r="H93" s="121"/>
    </row>
    <row r="94" spans="1:8" x14ac:dyDescent="0.25">
      <c r="A94" s="301" t="s">
        <v>186</v>
      </c>
      <c r="B94" s="48"/>
      <c r="C94" s="295"/>
      <c r="D94" s="296"/>
      <c r="E94" s="295"/>
      <c r="F94" s="296"/>
      <c r="G94" s="109"/>
      <c r="H94" s="110"/>
    </row>
    <row r="95" spans="1:8" x14ac:dyDescent="0.25">
      <c r="A95" s="175" t="s">
        <v>187</v>
      </c>
      <c r="B95" s="50" t="s">
        <v>185</v>
      </c>
      <c r="C95" s="71">
        <v>32103.072</v>
      </c>
      <c r="D95" s="178">
        <v>1.36</v>
      </c>
      <c r="E95" s="71">
        <v>32103.072</v>
      </c>
      <c r="F95" s="178">
        <v>1.36</v>
      </c>
      <c r="G95" s="159">
        <v>0</v>
      </c>
      <c r="H95" s="177">
        <v>0</v>
      </c>
    </row>
    <row r="96" spans="1:8" ht="15.75" thickBot="1" x14ac:dyDescent="0.3">
      <c r="A96" s="179"/>
      <c r="B96" s="174"/>
      <c r="C96" s="120"/>
      <c r="D96" s="122"/>
      <c r="E96" s="120"/>
      <c r="F96" s="122"/>
      <c r="G96" s="109"/>
      <c r="H96" s="110"/>
    </row>
    <row r="97" spans="1:8" x14ac:dyDescent="0.25">
      <c r="A97" s="175" t="s">
        <v>188</v>
      </c>
      <c r="B97" s="50" t="s">
        <v>189</v>
      </c>
      <c r="C97" s="102">
        <v>36115.955999999998</v>
      </c>
      <c r="D97" s="101">
        <v>1.53</v>
      </c>
      <c r="E97" s="102">
        <v>46566.710129999999</v>
      </c>
      <c r="F97" s="101">
        <v>1.9727310139291345</v>
      </c>
      <c r="G97" s="115">
        <v>-10450.754130000001</v>
      </c>
      <c r="H97" s="101">
        <v>-0.4427310139291345</v>
      </c>
    </row>
    <row r="98" spans="1:8" ht="15.75" thickBot="1" x14ac:dyDescent="0.3">
      <c r="A98" s="175"/>
      <c r="B98" s="50"/>
      <c r="C98" s="120"/>
      <c r="D98" s="121"/>
      <c r="E98" s="120"/>
      <c r="F98" s="121"/>
      <c r="G98" s="109"/>
      <c r="H98" s="121"/>
    </row>
    <row r="99" spans="1:8" x14ac:dyDescent="0.25">
      <c r="A99" s="301" t="s">
        <v>190</v>
      </c>
      <c r="B99" s="48" t="s">
        <v>189</v>
      </c>
      <c r="C99" s="102">
        <v>70815.599999999991</v>
      </c>
      <c r="D99" s="101">
        <v>3</v>
      </c>
      <c r="E99" s="102">
        <v>26842.439000000002</v>
      </c>
      <c r="F99" s="101">
        <v>1.1371409265755006</v>
      </c>
      <c r="G99" s="115">
        <v>43973.160999999993</v>
      </c>
      <c r="H99" s="177">
        <v>1.8628590734244994</v>
      </c>
    </row>
    <row r="100" spans="1:8" ht="15.75" thickBot="1" x14ac:dyDescent="0.3">
      <c r="A100" s="179" t="s">
        <v>191</v>
      </c>
      <c r="B100" s="174"/>
      <c r="C100" s="120"/>
      <c r="D100" s="121"/>
      <c r="E100" s="120"/>
      <c r="F100" s="121"/>
      <c r="G100" s="120"/>
      <c r="H100" s="122"/>
    </row>
    <row r="101" spans="1:8" x14ac:dyDescent="0.25">
      <c r="A101" s="99" t="s">
        <v>150</v>
      </c>
      <c r="B101" s="43"/>
      <c r="C101" s="102">
        <v>501610.49999999994</v>
      </c>
      <c r="D101" s="177">
        <v>21.25</v>
      </c>
      <c r="E101" s="102">
        <v>471864.91313000006</v>
      </c>
      <c r="F101" s="177">
        <v>19.559871940504635</v>
      </c>
      <c r="G101" s="193">
        <v>29745.586869999883</v>
      </c>
      <c r="H101" s="178">
        <v>1.6901280594953645</v>
      </c>
    </row>
    <row r="102" spans="1:8" ht="15.75" thickBot="1" x14ac:dyDescent="0.3">
      <c r="A102" s="162" t="s">
        <v>151</v>
      </c>
      <c r="B102" s="63"/>
      <c r="C102" s="162"/>
      <c r="D102" s="191"/>
      <c r="E102" s="162"/>
      <c r="F102" s="191"/>
      <c r="G102" s="164"/>
      <c r="H102" s="190"/>
    </row>
    <row r="103" spans="1:8" x14ac:dyDescent="0.25">
      <c r="A103" s="165"/>
      <c r="B103" s="29"/>
      <c r="C103" s="194">
        <v>1217320.1639999999</v>
      </c>
      <c r="D103" s="165"/>
      <c r="E103" s="421">
        <v>1182677.6597060002</v>
      </c>
      <c r="F103" s="1"/>
      <c r="G103" s="422">
        <v>34642.504293999751</v>
      </c>
      <c r="H103" s="1"/>
    </row>
    <row r="104" spans="1:8" x14ac:dyDescent="0.25">
      <c r="E104" s="57"/>
    </row>
    <row r="105" spans="1:8" ht="15.75" x14ac:dyDescent="0.25">
      <c r="A105" s="95"/>
      <c r="D105" s="611" t="s">
        <v>67</v>
      </c>
      <c r="E105" s="611"/>
      <c r="F105" s="611"/>
      <c r="G105" s="611"/>
      <c r="H105" s="611"/>
    </row>
    <row r="106" spans="1:8" ht="15.75" x14ac:dyDescent="0.25">
      <c r="A106" s="104"/>
      <c r="D106" s="613" t="s">
        <v>71</v>
      </c>
      <c r="E106" s="613"/>
      <c r="F106" s="613"/>
      <c r="G106" s="613"/>
      <c r="H106" s="613"/>
    </row>
    <row r="107" spans="1:8" ht="15.75" x14ac:dyDescent="0.25">
      <c r="A107" s="111"/>
      <c r="D107" s="111"/>
      <c r="E107" s="111"/>
    </row>
    <row r="108" spans="1:8" ht="15.75" x14ac:dyDescent="0.25">
      <c r="A108" s="608"/>
      <c r="B108" s="608"/>
      <c r="D108" s="112" t="s">
        <v>77</v>
      </c>
      <c r="E108" s="112"/>
    </row>
    <row r="109" spans="1:8" ht="15.75" x14ac:dyDescent="0.25">
      <c r="A109" s="113"/>
      <c r="D109" s="605" t="s">
        <v>79</v>
      </c>
      <c r="E109" s="605"/>
      <c r="F109" s="605"/>
      <c r="G109" s="605"/>
    </row>
  </sheetData>
  <mergeCells count="12">
    <mergeCell ref="A108:B108"/>
    <mergeCell ref="D109:G109"/>
    <mergeCell ref="T14:AC14"/>
    <mergeCell ref="C20:D20"/>
    <mergeCell ref="E20:F20"/>
    <mergeCell ref="G20:H20"/>
    <mergeCell ref="R30:U30"/>
    <mergeCell ref="R31:U31"/>
    <mergeCell ref="K34:L34"/>
    <mergeCell ref="R34:U34"/>
    <mergeCell ref="D105:H105"/>
    <mergeCell ref="D106:H106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108"/>
  <sheetViews>
    <sheetView topLeftCell="L12" zoomScale="75" zoomScaleNormal="75" workbookViewId="0">
      <selection activeCell="AD21" sqref="AD21:AD26"/>
    </sheetView>
  </sheetViews>
  <sheetFormatPr defaultRowHeight="15" x14ac:dyDescent="0.25"/>
  <cols>
    <col min="1" max="1" width="46.5703125" customWidth="1"/>
    <col min="2" max="2" width="43.42578125" customWidth="1"/>
    <col min="3" max="3" width="13.42578125" customWidth="1"/>
    <col min="4" max="4" width="11.7109375" customWidth="1"/>
    <col min="5" max="5" width="16" customWidth="1"/>
    <col min="6" max="6" width="11.7109375" customWidth="1"/>
    <col min="7" max="7" width="13.28515625" customWidth="1"/>
    <col min="8" max="8" width="11.7109375" customWidth="1"/>
    <col min="10" max="10" width="8.85546875" customWidth="1"/>
    <col min="11" max="11" width="35.7109375" customWidth="1"/>
    <col min="12" max="12" width="15" customWidth="1"/>
    <col min="13" max="13" width="14.28515625" customWidth="1"/>
    <col min="14" max="14" width="13.42578125" customWidth="1"/>
    <col min="15" max="15" width="15.42578125" customWidth="1"/>
    <col min="16" max="16" width="15.85546875" customWidth="1"/>
    <col min="17" max="17" width="13.85546875" customWidth="1"/>
    <col min="18" max="18" width="13" customWidth="1"/>
    <col min="19" max="19" width="13.42578125" customWidth="1"/>
    <col min="20" max="20" width="12.5703125" customWidth="1"/>
    <col min="21" max="21" width="11.42578125" customWidth="1"/>
    <col min="22" max="22" width="11.140625" customWidth="1"/>
    <col min="23" max="23" width="11.7109375" customWidth="1"/>
    <col min="24" max="24" width="11.140625" customWidth="1"/>
    <col min="26" max="26" width="9.5703125" bestFit="1" customWidth="1"/>
    <col min="27" max="27" width="10.28515625" customWidth="1"/>
    <col min="28" max="28" width="11" customWidth="1"/>
    <col min="29" max="29" width="14.28515625" customWidth="1"/>
    <col min="30" max="30" width="12" customWidth="1"/>
  </cols>
  <sheetData>
    <row r="1" spans="1:29" x14ac:dyDescent="0.25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</row>
    <row r="2" spans="1:29" x14ac:dyDescent="0.25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</row>
    <row r="3" spans="1:29" x14ac:dyDescent="0.25">
      <c r="A3" s="2" t="s">
        <v>204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</row>
    <row r="4" spans="1:29" ht="15" customHeight="1" x14ac:dyDescent="0.3">
      <c r="A4" s="636" t="s">
        <v>3</v>
      </c>
      <c r="B4" s="636" t="s">
        <v>4</v>
      </c>
      <c r="C4" s="636"/>
      <c r="D4" s="636"/>
      <c r="E4" s="636"/>
      <c r="F4" s="636"/>
      <c r="G4" s="636"/>
      <c r="H4" s="636"/>
      <c r="I4" s="2"/>
      <c r="J4" s="2"/>
      <c r="K4" s="640" t="s">
        <v>158</v>
      </c>
      <c r="L4" s="640"/>
      <c r="M4" s="640"/>
      <c r="N4" s="640"/>
      <c r="O4" s="640"/>
      <c r="P4" s="640"/>
      <c r="Q4" s="640"/>
      <c r="R4" s="640"/>
      <c r="S4" s="640"/>
      <c r="T4" s="640"/>
      <c r="U4" s="640"/>
      <c r="V4" s="640"/>
      <c r="W4" s="640"/>
      <c r="X4" s="640"/>
      <c r="Y4" s="640"/>
      <c r="Z4" s="640"/>
      <c r="AA4" s="640"/>
      <c r="AB4" s="640"/>
      <c r="AC4" s="640"/>
    </row>
    <row r="5" spans="1:29" ht="15" customHeight="1" x14ac:dyDescent="0.3">
      <c r="A5" s="636" t="s">
        <v>6</v>
      </c>
      <c r="B5" s="636"/>
      <c r="C5" s="636"/>
      <c r="D5" s="636"/>
      <c r="E5" s="636"/>
      <c r="F5" s="636"/>
      <c r="G5" s="636"/>
      <c r="H5" s="636"/>
      <c r="I5" s="2"/>
      <c r="J5" s="2"/>
      <c r="K5" s="640" t="s">
        <v>159</v>
      </c>
      <c r="L5" s="640"/>
      <c r="M5" s="640"/>
      <c r="N5" s="640"/>
      <c r="O5" s="640"/>
      <c r="P5" s="640"/>
      <c r="Q5" s="640"/>
      <c r="R5" s="640"/>
      <c r="S5" s="640"/>
      <c r="T5" s="640"/>
      <c r="U5" s="640"/>
      <c r="V5" s="640"/>
      <c r="W5" s="640"/>
      <c r="X5" s="640"/>
      <c r="Y5" s="640"/>
      <c r="Z5" s="640"/>
      <c r="AA5" s="640"/>
      <c r="AB5" s="640"/>
      <c r="AC5" s="640"/>
    </row>
    <row r="6" spans="1:29" ht="15" customHeight="1" x14ac:dyDescent="0.3">
      <c r="A6" s="636" t="s">
        <v>7</v>
      </c>
      <c r="B6" s="636"/>
      <c r="C6" s="636"/>
      <c r="D6" s="636"/>
      <c r="E6" s="636"/>
      <c r="F6" s="636"/>
      <c r="G6" s="636"/>
      <c r="H6" s="636"/>
      <c r="I6" s="2"/>
      <c r="J6" s="3" t="s">
        <v>160</v>
      </c>
      <c r="K6" s="640" t="s">
        <v>161</v>
      </c>
      <c r="L6" s="640"/>
      <c r="M6" s="640"/>
      <c r="N6" s="640"/>
      <c r="O6" s="640"/>
      <c r="P6" s="640"/>
      <c r="Q6" s="640"/>
      <c r="R6" s="640"/>
      <c r="S6" s="640"/>
      <c r="T6" s="640"/>
      <c r="U6" s="640"/>
      <c r="V6" s="640"/>
      <c r="W6" s="640"/>
      <c r="X6" s="640"/>
      <c r="Y6" s="640"/>
      <c r="Z6" s="640"/>
      <c r="AA6" s="640"/>
      <c r="AB6" s="640"/>
      <c r="AC6" s="640"/>
    </row>
    <row r="7" spans="1:29" ht="15" customHeight="1" x14ac:dyDescent="0.3">
      <c r="A7" s="636" t="s">
        <v>192</v>
      </c>
      <c r="B7" s="636"/>
      <c r="C7" s="636"/>
      <c r="D7" s="636"/>
      <c r="E7" s="636"/>
      <c r="F7" s="637"/>
      <c r="G7" s="637"/>
      <c r="H7" s="637"/>
      <c r="I7" s="2"/>
      <c r="J7" s="3" t="s">
        <v>163</v>
      </c>
      <c r="K7" s="640" t="s">
        <v>193</v>
      </c>
      <c r="L7" s="640"/>
      <c r="M7" s="640"/>
      <c r="N7" s="640"/>
      <c r="O7" s="640"/>
      <c r="P7" s="640"/>
      <c r="Q7" s="640"/>
      <c r="R7" s="640"/>
      <c r="S7" s="640"/>
      <c r="T7" s="640"/>
      <c r="U7" s="640"/>
      <c r="V7" s="640"/>
      <c r="W7" s="640"/>
      <c r="X7" s="640"/>
      <c r="Y7" s="640"/>
      <c r="Z7" s="640"/>
      <c r="AA7" s="640"/>
      <c r="AB7" s="640"/>
      <c r="AC7" s="640"/>
    </row>
    <row r="8" spans="1:29" ht="15" customHeight="1" x14ac:dyDescent="0.3">
      <c r="A8" s="638" t="s">
        <v>205</v>
      </c>
      <c r="B8" s="638"/>
      <c r="C8" s="638"/>
      <c r="D8" s="638"/>
      <c r="E8" s="638"/>
      <c r="F8" s="637"/>
      <c r="G8" s="637"/>
      <c r="H8" s="637"/>
      <c r="I8" s="2"/>
      <c r="J8" s="3"/>
      <c r="K8" s="640" t="s">
        <v>206</v>
      </c>
      <c r="L8" s="640"/>
      <c r="M8" s="640"/>
      <c r="N8" s="640"/>
      <c r="O8" s="640"/>
      <c r="P8" s="640"/>
      <c r="Q8" s="640"/>
      <c r="R8" s="640"/>
      <c r="S8" s="640"/>
      <c r="T8" s="640"/>
      <c r="U8" s="640"/>
      <c r="V8" s="640"/>
      <c r="W8" s="640"/>
      <c r="X8" s="640"/>
      <c r="Y8" s="640"/>
      <c r="Z8" s="640"/>
      <c r="AA8" s="640"/>
      <c r="AB8" s="640"/>
      <c r="AC8" s="640"/>
    </row>
    <row r="9" spans="1:29" ht="15" customHeight="1" x14ac:dyDescent="0.25">
      <c r="A9" s="639" t="s">
        <v>153</v>
      </c>
      <c r="B9" s="639"/>
      <c r="C9" s="639"/>
      <c r="D9" s="639"/>
      <c r="E9" s="639"/>
      <c r="F9" s="637"/>
      <c r="G9" s="637"/>
      <c r="H9" s="637"/>
      <c r="I9" s="2"/>
      <c r="J9" s="4"/>
      <c r="K9" s="639" t="s">
        <v>194</v>
      </c>
      <c r="L9" s="639"/>
      <c r="M9" s="639"/>
      <c r="N9" s="639"/>
      <c r="O9" s="639"/>
      <c r="P9" s="639"/>
      <c r="Q9" s="639"/>
      <c r="R9" s="639"/>
      <c r="S9" s="639"/>
      <c r="T9" s="639"/>
      <c r="U9" s="639"/>
      <c r="V9" s="639"/>
      <c r="W9" s="639"/>
      <c r="X9" s="639"/>
      <c r="Y9" s="639"/>
      <c r="Z9" s="639"/>
      <c r="AA9" s="639"/>
      <c r="AB9" s="639"/>
      <c r="AC9" s="639"/>
    </row>
    <row r="10" spans="1:29" ht="17.25" customHeight="1" x14ac:dyDescent="0.25">
      <c r="A10" s="643"/>
      <c r="B10" s="643"/>
      <c r="C10" s="643"/>
      <c r="D10" s="643"/>
      <c r="E10" s="643"/>
      <c r="F10" s="637"/>
      <c r="G10" s="637"/>
      <c r="H10" s="637"/>
      <c r="I10" s="2"/>
      <c r="J10" s="2"/>
      <c r="K10" s="643"/>
      <c r="L10" s="643"/>
      <c r="M10" s="643"/>
      <c r="N10" s="643"/>
      <c r="O10" s="643"/>
      <c r="P10" s="643"/>
      <c r="Q10" s="643"/>
      <c r="R10" s="643"/>
      <c r="S10" s="643"/>
      <c r="T10" s="643"/>
      <c r="U10" s="643"/>
      <c r="V10" s="643"/>
      <c r="W10" s="643"/>
      <c r="X10" s="643"/>
      <c r="Y10" s="643"/>
      <c r="Z10" s="643"/>
      <c r="AA10" s="643"/>
      <c r="AB10" s="643"/>
      <c r="AC10" s="643"/>
    </row>
    <row r="11" spans="1:29" ht="17.25" customHeight="1" x14ac:dyDescent="0.25">
      <c r="A11" s="643"/>
      <c r="B11" s="643"/>
      <c r="C11" s="643"/>
      <c r="D11" s="643"/>
      <c r="E11" s="643"/>
      <c r="F11" s="639"/>
      <c r="G11" s="637"/>
      <c r="H11" s="637"/>
      <c r="I11" s="2"/>
      <c r="J11" s="2"/>
      <c r="K11" s="639"/>
      <c r="L11" s="639"/>
      <c r="M11" s="639"/>
      <c r="N11" s="639"/>
      <c r="O11" s="639"/>
      <c r="P11" s="639"/>
      <c r="Q11" s="639"/>
      <c r="R11" s="639"/>
      <c r="S11" s="639"/>
      <c r="T11" s="639"/>
      <c r="U11" s="639"/>
      <c r="V11" s="642"/>
      <c r="W11" s="642"/>
      <c r="X11" s="637"/>
      <c r="Y11" s="637"/>
      <c r="Z11" s="637"/>
      <c r="AA11" s="637"/>
      <c r="AB11" s="637"/>
      <c r="AC11" s="637"/>
    </row>
    <row r="12" spans="1:29" ht="20.25" customHeight="1" thickBot="1" x14ac:dyDescent="0.35">
      <c r="A12" s="644"/>
      <c r="B12" s="644"/>
      <c r="C12" s="644"/>
      <c r="D12" s="644"/>
      <c r="E12" s="644"/>
      <c r="F12" s="637"/>
      <c r="G12" s="637"/>
      <c r="H12" s="637"/>
      <c r="I12" s="2"/>
      <c r="J12" s="2"/>
      <c r="K12" s="196"/>
      <c r="L12" s="196"/>
      <c r="M12" s="196"/>
      <c r="N12" s="196"/>
      <c r="O12" s="196"/>
      <c r="P12" s="196"/>
      <c r="Q12" s="196"/>
      <c r="R12" s="196"/>
      <c r="S12" s="196"/>
      <c r="T12" s="196"/>
      <c r="U12" s="196"/>
      <c r="V12" s="9"/>
      <c r="W12" s="9"/>
      <c r="X12" s="2"/>
      <c r="Y12" s="2"/>
      <c r="Z12" s="2"/>
      <c r="AA12" s="2"/>
      <c r="AB12" s="2"/>
      <c r="AC12" s="2"/>
    </row>
    <row r="13" spans="1:29" ht="15.75" thickBot="1" x14ac:dyDescent="0.3">
      <c r="A13" s="5" t="s">
        <v>12</v>
      </c>
      <c r="B13" s="6"/>
      <c r="C13" s="7"/>
      <c r="D13" s="7"/>
      <c r="E13" s="8"/>
      <c r="F13" s="2"/>
      <c r="G13" s="2"/>
      <c r="H13" s="2"/>
      <c r="I13" s="2"/>
      <c r="J13" s="2"/>
      <c r="K13" s="9"/>
      <c r="L13" s="9"/>
      <c r="M13" s="9"/>
      <c r="N13" s="9"/>
      <c r="O13" s="9"/>
      <c r="P13" s="9"/>
      <c r="Q13" s="9"/>
      <c r="R13" s="9"/>
      <c r="S13" s="9"/>
      <c r="T13" s="9"/>
      <c r="U13" s="9"/>
      <c r="V13" s="9"/>
      <c r="W13" s="9"/>
      <c r="X13" s="2"/>
      <c r="Y13" s="2"/>
      <c r="Z13" s="2"/>
      <c r="AA13" s="2"/>
      <c r="AB13" s="2"/>
      <c r="AC13" s="2"/>
    </row>
    <row r="14" spans="1:29" ht="16.5" thickBot="1" x14ac:dyDescent="0.3">
      <c r="A14" s="10" t="s">
        <v>13</v>
      </c>
      <c r="B14" s="11">
        <v>2250.3000000000002</v>
      </c>
      <c r="C14" s="12"/>
      <c r="D14" s="12"/>
      <c r="E14" s="13"/>
      <c r="F14" s="2"/>
      <c r="G14" s="2"/>
      <c r="H14" s="2"/>
      <c r="I14" s="2"/>
      <c r="J14" s="14"/>
      <c r="K14" s="15"/>
      <c r="L14" s="16" t="s">
        <v>14</v>
      </c>
      <c r="M14" s="501" t="s">
        <v>15</v>
      </c>
      <c r="N14" s="424" t="s">
        <v>16</v>
      </c>
      <c r="O14" s="424" t="s">
        <v>16</v>
      </c>
      <c r="P14" s="424" t="s">
        <v>17</v>
      </c>
      <c r="Q14" s="424" t="s">
        <v>18</v>
      </c>
      <c r="R14" s="16" t="s">
        <v>19</v>
      </c>
      <c r="S14" s="424" t="s">
        <v>20</v>
      </c>
      <c r="T14" s="617" t="s">
        <v>21</v>
      </c>
      <c r="U14" s="618"/>
      <c r="V14" s="618"/>
      <c r="W14" s="618"/>
      <c r="X14" s="618"/>
      <c r="Y14" s="618"/>
      <c r="Z14" s="618"/>
      <c r="AA14" s="618"/>
      <c r="AB14" s="618"/>
      <c r="AC14" s="619"/>
    </row>
    <row r="15" spans="1:29" ht="15.75" x14ac:dyDescent="0.25">
      <c r="A15" s="18" t="s">
        <v>22</v>
      </c>
      <c r="B15" s="19" t="s">
        <v>23</v>
      </c>
      <c r="C15" s="20"/>
      <c r="D15" s="20"/>
      <c r="E15" s="21"/>
      <c r="F15" s="2"/>
      <c r="G15" s="2"/>
      <c r="H15" s="2"/>
      <c r="I15" s="2"/>
      <c r="J15" s="24"/>
      <c r="K15" s="25"/>
      <c r="L15" s="198" t="s">
        <v>24</v>
      </c>
      <c r="M15" s="198" t="s">
        <v>25</v>
      </c>
      <c r="N15" s="198" t="s">
        <v>26</v>
      </c>
      <c r="O15" s="198" t="s">
        <v>26</v>
      </c>
      <c r="P15" s="198" t="s">
        <v>27</v>
      </c>
      <c r="Q15" s="198" t="s">
        <v>26</v>
      </c>
      <c r="R15" s="198" t="s">
        <v>26</v>
      </c>
      <c r="S15" s="198" t="s">
        <v>25</v>
      </c>
      <c r="T15" s="16" t="s">
        <v>28</v>
      </c>
      <c r="U15" s="16" t="s">
        <v>29</v>
      </c>
      <c r="V15" s="16" t="s">
        <v>30</v>
      </c>
      <c r="W15" s="16" t="s">
        <v>31</v>
      </c>
      <c r="X15" s="16" t="s">
        <v>168</v>
      </c>
      <c r="Y15" s="199" t="s">
        <v>169</v>
      </c>
      <c r="Z15" s="22" t="s">
        <v>32</v>
      </c>
      <c r="AA15" s="303" t="s">
        <v>202</v>
      </c>
      <c r="AB15" s="22" t="s">
        <v>170</v>
      </c>
      <c r="AC15" s="200" t="s">
        <v>172</v>
      </c>
    </row>
    <row r="16" spans="1:29" ht="16.5" thickBot="1" x14ac:dyDescent="0.3">
      <c r="A16" s="23" t="s">
        <v>33</v>
      </c>
      <c r="B16" s="11">
        <v>1375.6</v>
      </c>
      <c r="C16" s="12"/>
      <c r="D16" s="12"/>
      <c r="E16" s="13"/>
      <c r="F16" s="2"/>
      <c r="G16" s="2"/>
      <c r="H16" s="2"/>
      <c r="I16" s="2"/>
      <c r="J16" s="24"/>
      <c r="K16" s="25"/>
      <c r="L16" s="26" t="s">
        <v>34</v>
      </c>
      <c r="M16" s="26"/>
      <c r="N16" s="26" t="s">
        <v>35</v>
      </c>
      <c r="O16" s="26" t="s">
        <v>36</v>
      </c>
      <c r="P16" s="26" t="s">
        <v>26</v>
      </c>
      <c r="Q16" s="26"/>
      <c r="R16" s="26"/>
      <c r="S16" s="26" t="s">
        <v>37</v>
      </c>
      <c r="T16" s="26" t="s">
        <v>38</v>
      </c>
      <c r="U16" s="26"/>
      <c r="V16" s="26"/>
      <c r="W16" s="26"/>
      <c r="X16" s="26"/>
      <c r="Y16" s="201"/>
      <c r="Z16" s="27"/>
      <c r="AA16" s="304" t="s">
        <v>173</v>
      </c>
      <c r="AB16" s="27"/>
      <c r="AC16" s="202"/>
    </row>
    <row r="17" spans="1:30" ht="16.5" thickBot="1" x14ac:dyDescent="0.3">
      <c r="A17" s="10" t="s">
        <v>39</v>
      </c>
      <c r="B17" s="28">
        <v>0</v>
      </c>
      <c r="C17" s="29"/>
      <c r="D17" s="29"/>
      <c r="E17" s="30"/>
      <c r="F17" s="2"/>
      <c r="G17" s="2"/>
      <c r="H17" s="2"/>
      <c r="I17" s="2"/>
      <c r="J17" s="488"/>
      <c r="K17" s="31"/>
      <c r="L17" s="26" t="s">
        <v>40</v>
      </c>
      <c r="M17" s="26" t="s">
        <v>40</v>
      </c>
      <c r="N17" s="26" t="s">
        <v>40</v>
      </c>
      <c r="O17" s="26" t="s">
        <v>40</v>
      </c>
      <c r="P17" s="26" t="s">
        <v>40</v>
      </c>
      <c r="Q17" s="26" t="s">
        <v>40</v>
      </c>
      <c r="R17" s="26" t="s">
        <v>40</v>
      </c>
      <c r="S17" s="26" t="s">
        <v>41</v>
      </c>
      <c r="T17" s="26" t="s">
        <v>40</v>
      </c>
      <c r="U17" s="26" t="s">
        <v>40</v>
      </c>
      <c r="V17" s="26" t="s">
        <v>40</v>
      </c>
      <c r="W17" s="26" t="s">
        <v>40</v>
      </c>
      <c r="X17" s="26" t="s">
        <v>40</v>
      </c>
      <c r="Y17" s="32" t="s">
        <v>40</v>
      </c>
      <c r="Z17" s="32" t="s">
        <v>40</v>
      </c>
      <c r="AA17" s="32" t="s">
        <v>40</v>
      </c>
      <c r="AB17" s="32" t="s">
        <v>41</v>
      </c>
      <c r="AC17" s="203" t="s">
        <v>40</v>
      </c>
    </row>
    <row r="18" spans="1:30" ht="15.75" x14ac:dyDescent="0.25">
      <c r="A18" s="33" t="s">
        <v>42</v>
      </c>
      <c r="B18" s="34">
        <v>3</v>
      </c>
      <c r="C18" s="35"/>
      <c r="D18" s="35"/>
      <c r="E18" s="36"/>
      <c r="F18" s="2"/>
      <c r="G18" s="2"/>
      <c r="H18" s="2"/>
      <c r="I18" s="2"/>
      <c r="J18" s="204" t="s">
        <v>43</v>
      </c>
      <c r="K18" s="38" t="s">
        <v>195</v>
      </c>
      <c r="L18" s="489">
        <v>41919.954000000027</v>
      </c>
      <c r="M18" s="39"/>
      <c r="N18" s="39"/>
      <c r="O18" s="39"/>
      <c r="P18" s="39"/>
      <c r="Q18" s="39"/>
      <c r="R18" s="39"/>
      <c r="S18" s="40"/>
      <c r="T18" s="41"/>
      <c r="U18" s="40"/>
      <c r="V18" s="40"/>
      <c r="W18" s="40"/>
      <c r="X18" s="205"/>
      <c r="Y18" s="206"/>
      <c r="Z18" s="206"/>
      <c r="AA18" s="206"/>
      <c r="AB18" s="206"/>
      <c r="AC18" s="42"/>
    </row>
    <row r="19" spans="1:30" ht="16.5" thickBot="1" x14ac:dyDescent="0.3">
      <c r="A19" s="43" t="s">
        <v>44</v>
      </c>
      <c r="B19" s="28">
        <v>2</v>
      </c>
      <c r="C19" s="20"/>
      <c r="D19" s="20"/>
      <c r="E19" s="21"/>
      <c r="F19" s="2"/>
      <c r="G19" s="2"/>
      <c r="H19" s="2"/>
      <c r="I19" s="2"/>
      <c r="J19" s="24"/>
      <c r="K19" s="44"/>
      <c r="L19" s="45"/>
      <c r="M19" s="45"/>
      <c r="N19" s="46"/>
      <c r="O19" s="46"/>
      <c r="P19" s="46"/>
      <c r="Q19" s="46"/>
      <c r="R19" s="46"/>
      <c r="S19" s="45"/>
      <c r="T19" s="45"/>
      <c r="U19" s="45"/>
      <c r="V19" s="45"/>
      <c r="W19" s="45"/>
      <c r="X19" s="45"/>
      <c r="Y19" s="208"/>
      <c r="Z19" s="208"/>
      <c r="AA19" s="208"/>
      <c r="AB19" s="208"/>
      <c r="AC19" s="47"/>
    </row>
    <row r="20" spans="1:30" ht="16.5" thickBot="1" x14ac:dyDescent="0.3">
      <c r="A20" s="48"/>
      <c r="B20" s="48"/>
      <c r="C20" s="606" t="s">
        <v>45</v>
      </c>
      <c r="D20" s="607"/>
      <c r="E20" s="606" t="s">
        <v>46</v>
      </c>
      <c r="F20" s="607"/>
      <c r="G20" s="606" t="s">
        <v>47</v>
      </c>
      <c r="H20" s="607"/>
      <c r="I20" s="2"/>
      <c r="J20" s="24"/>
      <c r="K20" s="44"/>
      <c r="L20" s="45"/>
      <c r="M20" s="45"/>
      <c r="N20" s="46"/>
      <c r="O20" s="46"/>
      <c r="P20" s="46"/>
      <c r="Q20" s="46"/>
      <c r="R20" s="46"/>
      <c r="S20" s="45"/>
      <c r="T20" s="45"/>
      <c r="U20" s="45"/>
      <c r="V20" s="45"/>
      <c r="W20" s="45"/>
      <c r="X20" s="210"/>
      <c r="Y20" s="208"/>
      <c r="Z20" s="208"/>
      <c r="AA20" s="208"/>
      <c r="AB20" s="208"/>
      <c r="AC20" s="47"/>
    </row>
    <row r="21" spans="1:30" ht="15.75" x14ac:dyDescent="0.25">
      <c r="A21" s="50" t="s">
        <v>48</v>
      </c>
      <c r="B21" s="50" t="s">
        <v>49</v>
      </c>
      <c r="C21" s="51" t="s">
        <v>50</v>
      </c>
      <c r="D21" s="53" t="s">
        <v>51</v>
      </c>
      <c r="E21" s="394" t="s">
        <v>50</v>
      </c>
      <c r="F21" s="52" t="s">
        <v>51</v>
      </c>
      <c r="G21" s="51" t="s">
        <v>50</v>
      </c>
      <c r="H21" s="52" t="s">
        <v>51</v>
      </c>
      <c r="I21" s="2"/>
      <c r="J21" s="54">
        <v>1</v>
      </c>
      <c r="K21" s="55" t="s">
        <v>62</v>
      </c>
      <c r="L21" s="46">
        <v>52562.74</v>
      </c>
      <c r="M21" s="46">
        <v>39772.720000000001</v>
      </c>
      <c r="N21" s="46">
        <v>332.5</v>
      </c>
      <c r="O21" s="46"/>
      <c r="P21" s="46">
        <v>1149.93</v>
      </c>
      <c r="Q21" s="46">
        <v>253.51</v>
      </c>
      <c r="R21" s="46">
        <v>4969.3599999999997</v>
      </c>
      <c r="S21" s="46">
        <f>T21+U21+V21+W21+X21+Y21+Z21+AA21+AB21+AC21</f>
        <v>28732.44</v>
      </c>
      <c r="T21" s="46">
        <v>3657.57</v>
      </c>
      <c r="U21" s="46">
        <v>5642.15</v>
      </c>
      <c r="V21" s="46">
        <v>15722.27</v>
      </c>
      <c r="W21" s="46">
        <v>-131.32</v>
      </c>
      <c r="X21" s="212"/>
      <c r="Y21" s="208">
        <v>275</v>
      </c>
      <c r="Z21" s="208">
        <v>-56.13</v>
      </c>
      <c r="AA21" s="208">
        <v>-2636.08</v>
      </c>
      <c r="AB21" s="208">
        <v>2310</v>
      </c>
      <c r="AC21" s="47">
        <v>3948.98</v>
      </c>
      <c r="AD21" s="213"/>
    </row>
    <row r="22" spans="1:30" ht="30" x14ac:dyDescent="0.25">
      <c r="A22" s="50" t="s">
        <v>53</v>
      </c>
      <c r="B22" s="50" t="s">
        <v>54</v>
      </c>
      <c r="C22" s="58" t="s">
        <v>55</v>
      </c>
      <c r="D22" s="306" t="s">
        <v>207</v>
      </c>
      <c r="E22" s="169" t="s">
        <v>55</v>
      </c>
      <c r="F22" s="305" t="s">
        <v>208</v>
      </c>
      <c r="G22" s="58" t="s">
        <v>55</v>
      </c>
      <c r="H22" s="305" t="s">
        <v>209</v>
      </c>
      <c r="I22" s="2"/>
      <c r="J22" s="54">
        <v>2</v>
      </c>
      <c r="K22" s="44" t="s">
        <v>175</v>
      </c>
      <c r="L22" s="46">
        <v>500498.16</v>
      </c>
      <c r="M22" s="46">
        <v>425019</v>
      </c>
      <c r="N22" s="46">
        <v>3239.28</v>
      </c>
      <c r="O22" s="46">
        <v>12606.9</v>
      </c>
      <c r="P22" s="46">
        <v>11199.66</v>
      </c>
      <c r="Q22" s="46">
        <v>3547.38</v>
      </c>
      <c r="R22" s="46">
        <v>45923.7</v>
      </c>
      <c r="S22" s="46">
        <f t="shared" ref="S22:S24" si="0">T22+U22+V22+W22+X22+Y22+Z22+AA22+AB22+AC22</f>
        <v>133642.94</v>
      </c>
      <c r="T22" s="46">
        <v>5242.57</v>
      </c>
      <c r="U22" s="46">
        <f>8461.53+14.27</f>
        <v>8475.8000000000011</v>
      </c>
      <c r="V22" s="46">
        <f>22615.75+26.07</f>
        <v>22641.82</v>
      </c>
      <c r="W22" s="46">
        <v>0</v>
      </c>
      <c r="X22" s="212"/>
      <c r="Y22" s="215">
        <v>3245</v>
      </c>
      <c r="Z22" s="215">
        <v>85.02</v>
      </c>
      <c r="AA22" s="215">
        <v>34000</v>
      </c>
      <c r="AB22" s="215">
        <v>22440</v>
      </c>
      <c r="AC22" s="61">
        <v>37512.730000000003</v>
      </c>
      <c r="AD22" s="213"/>
    </row>
    <row r="23" spans="1:30" ht="15.75" x14ac:dyDescent="0.25">
      <c r="A23" s="62"/>
      <c r="B23" s="62"/>
      <c r="C23" s="10"/>
      <c r="D23" s="60" t="s">
        <v>58</v>
      </c>
      <c r="E23" s="172"/>
      <c r="F23" s="59" t="s">
        <v>58</v>
      </c>
      <c r="G23" s="10"/>
      <c r="H23" s="59" t="s">
        <v>58</v>
      </c>
      <c r="I23" s="2"/>
      <c r="J23" s="54"/>
      <c r="K23" s="44"/>
      <c r="L23" s="46"/>
      <c r="M23" s="46"/>
      <c r="N23" s="46"/>
      <c r="O23" s="46"/>
      <c r="P23" s="46"/>
      <c r="Q23" s="46"/>
      <c r="R23" s="46"/>
      <c r="S23" s="46"/>
      <c r="T23" s="46"/>
      <c r="U23" s="46"/>
      <c r="V23" s="46"/>
      <c r="W23" s="46"/>
      <c r="X23" s="212"/>
      <c r="Y23" s="208"/>
      <c r="Z23" s="208"/>
      <c r="AA23" s="208"/>
      <c r="AB23" s="208"/>
      <c r="AC23" s="218"/>
      <c r="AD23" s="213"/>
    </row>
    <row r="24" spans="1:30" ht="16.5" thickBot="1" x14ac:dyDescent="0.3">
      <c r="A24" s="63"/>
      <c r="B24" s="63"/>
      <c r="C24" s="64" t="s">
        <v>41</v>
      </c>
      <c r="D24" s="66" t="s">
        <v>40</v>
      </c>
      <c r="E24" s="399" t="s">
        <v>41</v>
      </c>
      <c r="F24" s="65" t="s">
        <v>40</v>
      </c>
      <c r="G24" s="64" t="s">
        <v>41</v>
      </c>
      <c r="H24" s="65" t="s">
        <v>40</v>
      </c>
      <c r="I24" s="2"/>
      <c r="J24" s="54">
        <v>3</v>
      </c>
      <c r="K24" s="44" t="s">
        <v>176</v>
      </c>
      <c r="L24" s="46">
        <f>499380.75+41.87</f>
        <v>499422.62</v>
      </c>
      <c r="M24" s="46">
        <v>416323.83</v>
      </c>
      <c r="N24" s="46">
        <v>3211.1</v>
      </c>
      <c r="O24" s="46">
        <v>11217.36</v>
      </c>
      <c r="P24" s="46">
        <v>11102.89</v>
      </c>
      <c r="Q24" s="46">
        <v>3436.18</v>
      </c>
      <c r="R24" s="46">
        <v>46573.78</v>
      </c>
      <c r="S24" s="46">
        <f t="shared" si="0"/>
        <v>158544.25</v>
      </c>
      <c r="T24" s="46">
        <v>9040.1</v>
      </c>
      <c r="U24" s="46">
        <v>14934.41</v>
      </c>
      <c r="V24" s="46">
        <v>39895.760000000002</v>
      </c>
      <c r="W24" s="46">
        <v>0</v>
      </c>
      <c r="X24" s="212"/>
      <c r="Y24" s="215">
        <v>3245</v>
      </c>
      <c r="Z24" s="215">
        <v>85.02</v>
      </c>
      <c r="AA24" s="215">
        <v>31363.919999999998</v>
      </c>
      <c r="AB24" s="215">
        <v>22354.400000000001</v>
      </c>
      <c r="AC24" s="47">
        <v>37625.64</v>
      </c>
      <c r="AD24" s="213"/>
    </row>
    <row r="25" spans="1:30" ht="40.5" customHeight="1" x14ac:dyDescent="0.25">
      <c r="A25" s="67" t="s">
        <v>59</v>
      </c>
      <c r="B25" s="68"/>
      <c r="C25" s="69">
        <v>61571.855999999992</v>
      </c>
      <c r="D25" s="463">
        <v>3.73</v>
      </c>
      <c r="E25" s="69">
        <v>61571.855999999992</v>
      </c>
      <c r="F25" s="70">
        <v>3.73</v>
      </c>
      <c r="G25" s="477">
        <v>0</v>
      </c>
      <c r="H25" s="72">
        <v>0</v>
      </c>
      <c r="I25" s="2"/>
      <c r="J25" s="54"/>
      <c r="K25" s="44"/>
      <c r="L25" s="46"/>
      <c r="M25" s="46"/>
      <c r="N25" s="46"/>
      <c r="O25" s="46"/>
      <c r="P25" s="46"/>
      <c r="Q25" s="46"/>
      <c r="R25" s="46"/>
      <c r="S25" s="46"/>
      <c r="T25" s="46"/>
      <c r="U25" s="46"/>
      <c r="V25" s="46"/>
      <c r="W25" s="46"/>
      <c r="X25" s="212"/>
      <c r="Y25" s="208"/>
      <c r="Z25" s="208"/>
      <c r="AA25" s="208"/>
      <c r="AB25" s="208"/>
      <c r="AC25" s="47"/>
      <c r="AD25" s="213"/>
    </row>
    <row r="26" spans="1:30" ht="26.25" customHeight="1" x14ac:dyDescent="0.25">
      <c r="A26" s="73" t="s">
        <v>60</v>
      </c>
      <c r="B26" s="73" t="s">
        <v>61</v>
      </c>
      <c r="C26" s="74"/>
      <c r="D26" s="464"/>
      <c r="E26" s="466"/>
      <c r="F26" s="75"/>
      <c r="G26" s="478"/>
      <c r="H26" s="75"/>
      <c r="I26" s="2"/>
      <c r="J26" s="54">
        <v>4</v>
      </c>
      <c r="K26" s="44" t="s">
        <v>264</v>
      </c>
      <c r="L26" s="215">
        <f>L21+L22-L24</f>
        <v>53638.280000000028</v>
      </c>
      <c r="M26" s="215">
        <f t="shared" ref="M26:AC26" si="1">M21+M22-M24</f>
        <v>48467.889999999956</v>
      </c>
      <c r="N26" s="215">
        <f t="shared" si="1"/>
        <v>360.68000000000029</v>
      </c>
      <c r="O26" s="215">
        <f t="shared" si="1"/>
        <v>1389.5399999999991</v>
      </c>
      <c r="P26" s="215">
        <f t="shared" si="1"/>
        <v>1246.7000000000007</v>
      </c>
      <c r="Q26" s="215">
        <f t="shared" si="1"/>
        <v>364.71000000000049</v>
      </c>
      <c r="R26" s="215">
        <f t="shared" si="1"/>
        <v>4319.2799999999988</v>
      </c>
      <c r="S26" s="215">
        <f t="shared" si="1"/>
        <v>3831.1300000000047</v>
      </c>
      <c r="T26" s="215">
        <f t="shared" si="1"/>
        <v>-139.96000000000095</v>
      </c>
      <c r="U26" s="215">
        <f t="shared" si="1"/>
        <v>-816.45999999999913</v>
      </c>
      <c r="V26" s="215">
        <f t="shared" si="1"/>
        <v>-1531.6700000000055</v>
      </c>
      <c r="W26" s="215">
        <f t="shared" si="1"/>
        <v>-131.32</v>
      </c>
      <c r="X26" s="215">
        <f t="shared" si="1"/>
        <v>0</v>
      </c>
      <c r="Y26" s="215">
        <f t="shared" si="1"/>
        <v>275</v>
      </c>
      <c r="Z26" s="215">
        <f t="shared" si="1"/>
        <v>-56.13</v>
      </c>
      <c r="AA26" s="215">
        <f t="shared" si="1"/>
        <v>0</v>
      </c>
      <c r="AB26" s="215">
        <f t="shared" si="1"/>
        <v>2395.5999999999985</v>
      </c>
      <c r="AC26" s="61">
        <f t="shared" si="1"/>
        <v>3836.070000000007</v>
      </c>
      <c r="AD26" s="213"/>
    </row>
    <row r="27" spans="1:30" ht="37.5" customHeight="1" thickBot="1" x14ac:dyDescent="0.3">
      <c r="A27" s="83" t="s">
        <v>63</v>
      </c>
      <c r="B27" s="84"/>
      <c r="C27" s="85">
        <v>62892.432000000001</v>
      </c>
      <c r="D27" s="465">
        <v>3.81</v>
      </c>
      <c r="E27" s="71">
        <v>62892.432000000001</v>
      </c>
      <c r="F27" s="86">
        <v>3.81</v>
      </c>
      <c r="G27" s="479">
        <v>0</v>
      </c>
      <c r="H27" s="86">
        <v>0</v>
      </c>
      <c r="I27" s="2"/>
      <c r="J27" s="87">
        <v>5</v>
      </c>
      <c r="K27" s="88" t="s">
        <v>64</v>
      </c>
      <c r="L27" s="426">
        <v>844787.54068999994</v>
      </c>
      <c r="M27" s="246"/>
      <c r="N27" s="90"/>
      <c r="O27" s="90"/>
      <c r="P27" s="90"/>
      <c r="Q27" s="90"/>
      <c r="R27" s="90"/>
      <c r="S27" s="90"/>
      <c r="T27" s="90"/>
      <c r="U27" s="90"/>
      <c r="V27" s="90"/>
      <c r="W27" s="90"/>
      <c r="X27" s="247"/>
      <c r="Y27" s="248"/>
      <c r="Z27" s="248"/>
      <c r="AA27" s="248"/>
      <c r="AB27" s="248"/>
      <c r="AC27" s="91"/>
    </row>
    <row r="28" spans="1:30" ht="120" x14ac:dyDescent="0.25">
      <c r="A28" s="73" t="s">
        <v>60</v>
      </c>
      <c r="B28" s="73" t="s">
        <v>65</v>
      </c>
      <c r="C28" s="447"/>
      <c r="D28" s="465"/>
      <c r="E28" s="474"/>
      <c r="F28" s="75"/>
      <c r="G28" s="478"/>
      <c r="H28" s="86"/>
      <c r="I28" s="2"/>
      <c r="J28" s="95"/>
      <c r="K28" s="95"/>
      <c r="L28" s="97"/>
      <c r="M28" s="97"/>
      <c r="N28" s="96"/>
      <c r="O28" s="96"/>
      <c r="P28" s="96"/>
      <c r="Q28" s="96"/>
      <c r="R28" s="96"/>
      <c r="S28" s="97"/>
      <c r="T28" s="97"/>
      <c r="U28" s="97"/>
      <c r="V28" s="97"/>
      <c r="W28" s="97"/>
      <c r="X28" s="97"/>
      <c r="Y28" s="2"/>
      <c r="Z28" s="2"/>
      <c r="AA28" s="2"/>
      <c r="AB28" s="2"/>
      <c r="AC28" s="2"/>
    </row>
    <row r="29" spans="1:30" ht="15.75" x14ac:dyDescent="0.25">
      <c r="A29" s="99" t="s">
        <v>68</v>
      </c>
      <c r="B29" s="100" t="s">
        <v>69</v>
      </c>
      <c r="C29" s="71">
        <v>39617.279999999999</v>
      </c>
      <c r="D29" s="312">
        <v>2.4</v>
      </c>
      <c r="E29" s="102">
        <v>39617.279999999999</v>
      </c>
      <c r="F29" s="101">
        <v>2.4</v>
      </c>
      <c r="G29" s="475">
        <v>0</v>
      </c>
      <c r="H29" s="103">
        <v>0</v>
      </c>
      <c r="I29" s="2"/>
      <c r="J29" s="95"/>
      <c r="K29" s="95"/>
      <c r="L29" s="97"/>
      <c r="M29" s="97"/>
      <c r="R29" s="611" t="s">
        <v>182</v>
      </c>
      <c r="S29" s="611"/>
      <c r="T29" s="611"/>
      <c r="U29" s="611"/>
      <c r="V29" s="97"/>
      <c r="W29" s="97"/>
      <c r="X29" s="97"/>
      <c r="Y29" s="2"/>
      <c r="Z29" s="2"/>
      <c r="AA29" s="2"/>
      <c r="AB29" s="2"/>
      <c r="AC29" s="2"/>
    </row>
    <row r="30" spans="1:30" ht="15.75" x14ac:dyDescent="0.25">
      <c r="A30" s="106" t="s">
        <v>72</v>
      </c>
      <c r="B30" s="50" t="s">
        <v>73</v>
      </c>
      <c r="C30" s="107"/>
      <c r="D30" s="332" t="s">
        <v>34</v>
      </c>
      <c r="E30" s="109"/>
      <c r="F30" s="108" t="s">
        <v>34</v>
      </c>
      <c r="G30" s="476"/>
      <c r="H30" s="110" t="s">
        <v>34</v>
      </c>
      <c r="I30" s="2"/>
      <c r="J30" s="95"/>
      <c r="K30" s="258"/>
      <c r="L30" s="97"/>
      <c r="M30" s="97"/>
      <c r="R30" s="612" t="s">
        <v>183</v>
      </c>
      <c r="S30" s="612"/>
      <c r="T30" s="612"/>
      <c r="U30" s="612"/>
      <c r="V30" s="97"/>
      <c r="W30" s="97"/>
      <c r="X30" s="97"/>
      <c r="Y30" s="2"/>
      <c r="Z30" s="2"/>
      <c r="AA30" s="2"/>
      <c r="AB30" s="2"/>
      <c r="AC30" s="2"/>
    </row>
    <row r="31" spans="1:30" ht="15.75" x14ac:dyDescent="0.25">
      <c r="A31" s="106" t="s">
        <v>74</v>
      </c>
      <c r="B31" s="50" t="s">
        <v>75</v>
      </c>
      <c r="C31" s="107"/>
      <c r="D31" s="332"/>
      <c r="E31" s="109"/>
      <c r="F31" s="108"/>
      <c r="G31" s="476"/>
      <c r="H31" s="110"/>
      <c r="I31" s="2"/>
      <c r="J31" s="95"/>
      <c r="K31" s="111"/>
      <c r="L31" s="95"/>
      <c r="M31" s="95"/>
      <c r="R31" s="111"/>
      <c r="S31" s="111"/>
      <c r="T31" s="97"/>
      <c r="U31" s="97"/>
      <c r="V31" s="97"/>
      <c r="W31" s="97"/>
      <c r="X31" s="97"/>
      <c r="Y31" s="2"/>
      <c r="Z31" s="2"/>
      <c r="AA31" s="2"/>
      <c r="AB31" s="2"/>
      <c r="AC31" s="2"/>
    </row>
    <row r="32" spans="1:30" ht="15.75" x14ac:dyDescent="0.25">
      <c r="A32" s="106"/>
      <c r="B32" s="50"/>
      <c r="C32" s="107"/>
      <c r="D32" s="332"/>
      <c r="E32" s="120"/>
      <c r="F32" s="121"/>
      <c r="G32" s="476"/>
      <c r="H32" s="110"/>
      <c r="I32" s="2"/>
      <c r="J32" s="95"/>
      <c r="K32" s="112"/>
      <c r="L32" s="112"/>
      <c r="M32" s="112"/>
      <c r="R32" s="112" t="s">
        <v>77</v>
      </c>
      <c r="S32" s="112"/>
      <c r="T32" s="259"/>
      <c r="U32" s="112"/>
      <c r="V32" s="97"/>
      <c r="W32" s="97"/>
      <c r="X32" s="97"/>
      <c r="Y32" s="2"/>
      <c r="Z32" s="2"/>
      <c r="AA32" s="2"/>
      <c r="AB32" s="2"/>
      <c r="AC32" s="2"/>
    </row>
    <row r="33" spans="1:29" ht="15.75" x14ac:dyDescent="0.25">
      <c r="A33" s="99" t="s">
        <v>80</v>
      </c>
      <c r="B33" s="100" t="s">
        <v>81</v>
      </c>
      <c r="C33" s="102">
        <v>35490.479999999996</v>
      </c>
      <c r="D33" s="312">
        <v>2.15</v>
      </c>
      <c r="E33" s="71">
        <v>35490.479999999996</v>
      </c>
      <c r="F33" s="177">
        <v>2.15</v>
      </c>
      <c r="G33" s="475">
        <v>0</v>
      </c>
      <c r="H33" s="103">
        <v>0</v>
      </c>
      <c r="I33" s="2"/>
      <c r="J33" s="95"/>
      <c r="K33" s="605"/>
      <c r="L33" s="605"/>
      <c r="M33" s="113"/>
      <c r="R33" s="605" t="s">
        <v>79</v>
      </c>
      <c r="S33" s="605"/>
      <c r="T33" s="605"/>
      <c r="U33" s="605"/>
      <c r="V33" s="97"/>
      <c r="W33" s="116"/>
      <c r="X33" s="116"/>
      <c r="Y33" s="2"/>
      <c r="Z33" s="2"/>
      <c r="AA33" s="2"/>
      <c r="AB33" s="2"/>
      <c r="AC33" s="2"/>
    </row>
    <row r="34" spans="1:29" ht="15.75" x14ac:dyDescent="0.25">
      <c r="A34" s="106" t="s">
        <v>82</v>
      </c>
      <c r="B34" s="50"/>
      <c r="C34" s="109"/>
      <c r="D34" s="332"/>
      <c r="E34" s="109"/>
      <c r="F34" s="108"/>
      <c r="G34" s="476"/>
      <c r="H34" s="110"/>
      <c r="I34" s="2"/>
      <c r="J34" s="95"/>
      <c r="K34" s="2"/>
      <c r="L34" s="97"/>
      <c r="M34" s="97"/>
      <c r="N34" s="97"/>
      <c r="O34" s="97"/>
      <c r="P34" s="97"/>
      <c r="Q34" s="97"/>
      <c r="R34" s="97"/>
      <c r="S34" s="97"/>
      <c r="T34" s="97"/>
      <c r="U34" s="97"/>
      <c r="V34" s="97"/>
      <c r="W34" s="97"/>
      <c r="X34" s="97"/>
      <c r="Y34" s="2"/>
      <c r="Z34" s="2"/>
      <c r="AA34" s="2"/>
      <c r="AB34" s="2"/>
      <c r="AC34" s="2"/>
    </row>
    <row r="35" spans="1:29" ht="15.75" x14ac:dyDescent="0.25">
      <c r="A35" s="118" t="s">
        <v>83</v>
      </c>
      <c r="B35" s="119"/>
      <c r="C35" s="120"/>
      <c r="D35" s="333"/>
      <c r="E35" s="120"/>
      <c r="F35" s="121"/>
      <c r="G35" s="480"/>
      <c r="H35" s="122"/>
      <c r="I35" s="2"/>
      <c r="J35" s="123"/>
      <c r="K35" s="124"/>
      <c r="L35" s="125"/>
      <c r="M35" s="125"/>
      <c r="N35" s="96"/>
      <c r="O35" s="96"/>
      <c r="P35" s="96"/>
      <c r="Q35" s="96"/>
      <c r="R35" s="96"/>
      <c r="S35" s="96"/>
      <c r="T35" s="97"/>
      <c r="U35" s="97"/>
      <c r="V35" s="97"/>
      <c r="W35" s="97"/>
      <c r="X35" s="97"/>
      <c r="Y35" s="2"/>
      <c r="Z35" s="2"/>
      <c r="AA35" s="2"/>
      <c r="AB35" s="2"/>
      <c r="AC35" s="2"/>
    </row>
    <row r="36" spans="1:29" ht="28.5" x14ac:dyDescent="0.25">
      <c r="A36" s="126" t="s">
        <v>84</v>
      </c>
      <c r="B36" s="100"/>
      <c r="C36" s="127">
        <v>109442.73599999999</v>
      </c>
      <c r="D36" s="334">
        <v>6.63</v>
      </c>
      <c r="E36" s="335">
        <v>109442.73599999999</v>
      </c>
      <c r="F36" s="128">
        <v>6.63</v>
      </c>
      <c r="G36" s="481">
        <v>0</v>
      </c>
      <c r="H36" s="130">
        <v>0</v>
      </c>
      <c r="I36" s="2"/>
      <c r="J36" s="95"/>
      <c r="K36" s="124"/>
      <c r="L36" s="97"/>
      <c r="M36" s="97"/>
      <c r="N36" s="97"/>
      <c r="O36" s="97"/>
      <c r="P36" s="97"/>
      <c r="Q36" s="97"/>
      <c r="R36" s="97"/>
      <c r="S36" s="97"/>
      <c r="T36" s="97"/>
      <c r="U36" s="97"/>
      <c r="V36" s="97"/>
      <c r="W36" s="97"/>
      <c r="X36" s="97"/>
      <c r="Y36" s="2"/>
      <c r="Z36" s="2"/>
      <c r="AA36" s="2"/>
      <c r="AB36" s="2"/>
      <c r="AC36" s="2"/>
    </row>
    <row r="37" spans="1:29" ht="15.75" x14ac:dyDescent="0.25">
      <c r="A37" s="131" t="s">
        <v>85</v>
      </c>
      <c r="B37" s="132" t="s">
        <v>86</v>
      </c>
      <c r="C37" s="133"/>
      <c r="D37" s="467"/>
      <c r="E37" s="133"/>
      <c r="F37" s="134"/>
      <c r="G37" s="482"/>
      <c r="H37" s="136"/>
      <c r="I37" s="2"/>
      <c r="J37" s="95"/>
      <c r="K37" s="95"/>
      <c r="L37" s="95"/>
      <c r="M37" s="95"/>
      <c r="N37" s="96"/>
      <c r="O37" s="96"/>
      <c r="P37" s="96"/>
      <c r="Q37" s="96"/>
      <c r="R37" s="96"/>
      <c r="S37" s="97"/>
      <c r="T37" s="97"/>
      <c r="U37" s="97"/>
      <c r="V37" s="97"/>
      <c r="W37" s="97"/>
      <c r="X37" s="97"/>
      <c r="Y37" s="2"/>
      <c r="Z37" s="2"/>
      <c r="AA37" s="2"/>
      <c r="AB37" s="2"/>
      <c r="AC37" s="2"/>
    </row>
    <row r="38" spans="1:29" ht="15.75" x14ac:dyDescent="0.25">
      <c r="A38" s="137" t="s">
        <v>87</v>
      </c>
      <c r="B38" s="138"/>
      <c r="C38" s="133"/>
      <c r="D38" s="467"/>
      <c r="E38" s="133"/>
      <c r="F38" s="134"/>
      <c r="G38" s="482"/>
      <c r="H38" s="136"/>
      <c r="I38" s="2"/>
      <c r="J38" s="95"/>
      <c r="K38" s="95"/>
      <c r="L38" s="95"/>
      <c r="M38" s="95"/>
      <c r="N38" s="97"/>
      <c r="O38" s="97"/>
      <c r="P38" s="97"/>
      <c r="Q38" s="97"/>
      <c r="R38" s="97"/>
      <c r="S38" s="97"/>
      <c r="T38" s="97"/>
      <c r="U38" s="97"/>
      <c r="V38" s="97"/>
      <c r="W38" s="97"/>
      <c r="X38" s="97"/>
      <c r="Y38" s="2"/>
      <c r="Z38" s="2"/>
      <c r="AA38" s="2"/>
      <c r="AB38" s="2"/>
      <c r="AC38" s="2"/>
    </row>
    <row r="39" spans="1:29" ht="15.75" x14ac:dyDescent="0.25">
      <c r="A39" s="131" t="s">
        <v>88</v>
      </c>
      <c r="B39" s="132" t="s">
        <v>89</v>
      </c>
      <c r="C39" s="133"/>
      <c r="D39" s="467"/>
      <c r="E39" s="133"/>
      <c r="F39" s="134"/>
      <c r="G39" s="482"/>
      <c r="H39" s="136"/>
      <c r="I39" s="2"/>
      <c r="J39" s="95"/>
      <c r="K39" s="95"/>
      <c r="L39" s="97"/>
      <c r="M39" s="97"/>
      <c r="N39" s="97"/>
      <c r="O39" s="97"/>
      <c r="P39" s="97"/>
      <c r="Q39" s="97"/>
      <c r="R39" s="97"/>
      <c r="S39" s="97"/>
      <c r="T39" s="97"/>
      <c r="U39" s="97"/>
      <c r="V39" s="97"/>
      <c r="W39" s="97"/>
      <c r="X39" s="97"/>
      <c r="Y39" s="2"/>
      <c r="Z39" s="2"/>
      <c r="AA39" s="2"/>
      <c r="AB39" s="2"/>
      <c r="AC39" s="2"/>
    </row>
    <row r="40" spans="1:29" ht="15.75" x14ac:dyDescent="0.25">
      <c r="A40" s="137"/>
      <c r="B40" s="138"/>
      <c r="C40" s="133"/>
      <c r="D40" s="467"/>
      <c r="E40" s="133"/>
      <c r="F40" s="134"/>
      <c r="G40" s="482"/>
      <c r="H40" s="136"/>
      <c r="I40" s="2"/>
      <c r="J40" s="95"/>
      <c r="K40" s="95"/>
      <c r="L40" s="97"/>
      <c r="M40" s="97"/>
      <c r="N40" s="95"/>
      <c r="O40" s="95"/>
      <c r="P40" s="95"/>
      <c r="Q40" s="95"/>
      <c r="R40" s="95"/>
      <c r="S40" s="97"/>
      <c r="T40" s="97"/>
      <c r="U40" s="97"/>
      <c r="V40" s="97"/>
      <c r="W40" s="97"/>
      <c r="X40" s="97"/>
      <c r="Y40" s="2"/>
      <c r="Z40" s="2"/>
      <c r="AA40" s="2"/>
      <c r="AB40" s="2"/>
      <c r="AC40" s="2"/>
    </row>
    <row r="41" spans="1:29" ht="15.75" x14ac:dyDescent="0.25">
      <c r="A41" s="139" t="s">
        <v>90</v>
      </c>
      <c r="B41" s="132"/>
      <c r="C41" s="133"/>
      <c r="D41" s="467"/>
      <c r="E41" s="133"/>
      <c r="F41" s="134"/>
      <c r="G41" s="482"/>
      <c r="H41" s="136"/>
      <c r="I41" s="2"/>
      <c r="J41" s="95"/>
      <c r="K41" s="95"/>
      <c r="L41" s="125"/>
      <c r="M41" s="125"/>
      <c r="N41" s="95"/>
      <c r="O41" s="95"/>
      <c r="P41" s="95"/>
      <c r="Q41" s="95"/>
      <c r="R41" s="95"/>
      <c r="S41" s="97"/>
      <c r="T41" s="97"/>
      <c r="U41" s="97"/>
      <c r="V41" s="97"/>
      <c r="W41" s="97"/>
      <c r="X41" s="97"/>
      <c r="Y41" s="2"/>
      <c r="Z41" s="2"/>
      <c r="AA41" s="2"/>
      <c r="AB41" s="2"/>
      <c r="AC41" s="2"/>
    </row>
    <row r="42" spans="1:29" ht="15.75" x14ac:dyDescent="0.25">
      <c r="A42" s="140" t="s">
        <v>91</v>
      </c>
      <c r="B42" s="141" t="s">
        <v>89</v>
      </c>
      <c r="C42" s="133"/>
      <c r="D42" s="467"/>
      <c r="E42" s="133"/>
      <c r="F42" s="134"/>
      <c r="G42" s="482"/>
      <c r="H42" s="136"/>
      <c r="I42" s="2"/>
      <c r="J42" s="95"/>
      <c r="K42" s="124"/>
      <c r="L42" s="95"/>
      <c r="M42" s="95"/>
      <c r="N42" s="95"/>
      <c r="O42" s="95"/>
      <c r="P42" s="95"/>
      <c r="Q42" s="95"/>
      <c r="R42" s="95"/>
      <c r="S42" s="97"/>
      <c r="T42" s="97"/>
      <c r="U42" s="97"/>
      <c r="V42" s="97"/>
      <c r="W42" s="97"/>
      <c r="X42" s="97"/>
      <c r="Y42" s="2"/>
      <c r="Z42" s="2"/>
      <c r="AA42" s="2"/>
      <c r="AB42" s="2"/>
      <c r="AC42" s="2"/>
    </row>
    <row r="43" spans="1:29" ht="15.75" x14ac:dyDescent="0.25">
      <c r="A43" s="139" t="s">
        <v>92</v>
      </c>
      <c r="B43" s="132"/>
      <c r="C43" s="133"/>
      <c r="D43" s="467"/>
      <c r="E43" s="133"/>
      <c r="F43" s="134"/>
      <c r="G43" s="482"/>
      <c r="H43" s="136"/>
      <c r="I43" s="2"/>
      <c r="J43" s="95"/>
      <c r="K43" s="95"/>
      <c r="L43" s="95"/>
      <c r="M43" s="95"/>
      <c r="N43" s="95"/>
      <c r="O43" s="95"/>
      <c r="P43" s="95"/>
      <c r="Q43" s="95"/>
      <c r="R43" s="95"/>
      <c r="S43" s="97"/>
      <c r="T43" s="97"/>
      <c r="U43" s="97"/>
      <c r="V43" s="97"/>
      <c r="W43" s="97"/>
      <c r="X43" s="97"/>
      <c r="Y43" s="2"/>
      <c r="Z43" s="2"/>
      <c r="AA43" s="2"/>
      <c r="AB43" s="2"/>
      <c r="AC43" s="2"/>
    </row>
    <row r="44" spans="1:29" x14ac:dyDescent="0.25">
      <c r="A44" s="140" t="s">
        <v>93</v>
      </c>
      <c r="B44" s="141" t="s">
        <v>94</v>
      </c>
      <c r="C44" s="133"/>
      <c r="D44" s="467"/>
      <c r="E44" s="133"/>
      <c r="F44" s="134"/>
      <c r="G44" s="482"/>
      <c r="H44" s="136"/>
      <c r="I44" s="2"/>
      <c r="J44" s="56"/>
      <c r="K44" s="56"/>
      <c r="L44" s="56"/>
      <c r="M44" s="56"/>
      <c r="N44" s="56"/>
      <c r="O44" s="56"/>
      <c r="P44" s="56"/>
      <c r="Q44" s="56"/>
      <c r="R44" s="56"/>
      <c r="S44" s="56"/>
      <c r="T44" s="56"/>
      <c r="U44" s="56"/>
      <c r="V44" s="56"/>
      <c r="W44" s="56"/>
      <c r="X44" s="56"/>
      <c r="Y44" s="2"/>
      <c r="Z44" s="2"/>
      <c r="AA44" s="2"/>
      <c r="AB44" s="2"/>
      <c r="AC44" s="2"/>
    </row>
    <row r="45" spans="1:29" x14ac:dyDescent="0.25">
      <c r="A45" s="140" t="s">
        <v>95</v>
      </c>
      <c r="B45" s="138" t="s">
        <v>94</v>
      </c>
      <c r="C45" s="133"/>
      <c r="D45" s="467"/>
      <c r="E45" s="133"/>
      <c r="F45" s="134"/>
      <c r="G45" s="482"/>
      <c r="H45" s="136"/>
      <c r="I45" s="2"/>
      <c r="J45" s="56"/>
      <c r="K45" s="56"/>
      <c r="L45" s="56"/>
      <c r="M45" s="56"/>
      <c r="N45" s="56"/>
      <c r="O45" s="56"/>
      <c r="P45" s="56"/>
      <c r="Q45" s="56"/>
      <c r="R45" s="56"/>
      <c r="S45" s="56"/>
      <c r="T45" s="56"/>
      <c r="U45" s="56"/>
      <c r="V45" s="56"/>
      <c r="W45" s="56"/>
      <c r="X45" s="56"/>
      <c r="Y45" s="2"/>
      <c r="Z45" s="2"/>
      <c r="AA45" s="2"/>
      <c r="AB45" s="2"/>
      <c r="AC45" s="2"/>
    </row>
    <row r="46" spans="1:29" x14ac:dyDescent="0.25">
      <c r="A46" s="142" t="s">
        <v>96</v>
      </c>
      <c r="B46" s="141"/>
      <c r="C46" s="133"/>
      <c r="D46" s="467"/>
      <c r="E46" s="133"/>
      <c r="F46" s="134"/>
      <c r="G46" s="482"/>
      <c r="H46" s="136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  <c r="AA46" s="2"/>
      <c r="AB46" s="2"/>
      <c r="AC46" s="2"/>
    </row>
    <row r="47" spans="1:29" x14ac:dyDescent="0.25">
      <c r="A47" s="142" t="s">
        <v>97</v>
      </c>
      <c r="B47" s="141"/>
      <c r="C47" s="133"/>
      <c r="D47" s="467"/>
      <c r="E47" s="133"/>
      <c r="F47" s="134"/>
      <c r="G47" s="482"/>
      <c r="H47" s="136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  <c r="AA47" s="2"/>
      <c r="AB47" s="2"/>
      <c r="AC47" s="2"/>
    </row>
    <row r="48" spans="1:29" x14ac:dyDescent="0.25">
      <c r="A48" s="142" t="s">
        <v>98</v>
      </c>
      <c r="B48" s="141" t="s">
        <v>99</v>
      </c>
      <c r="C48" s="133"/>
      <c r="D48" s="467"/>
      <c r="E48" s="133"/>
      <c r="F48" s="134"/>
      <c r="G48" s="482"/>
      <c r="H48" s="136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  <c r="AA48" s="2"/>
      <c r="AB48" s="2"/>
      <c r="AC48" s="2"/>
    </row>
    <row r="49" spans="1:29" ht="28.5" x14ac:dyDescent="0.25">
      <c r="A49" s="126" t="s">
        <v>100</v>
      </c>
      <c r="B49" s="100"/>
      <c r="C49" s="127">
        <v>122153.28</v>
      </c>
      <c r="D49" s="312">
        <v>7.4</v>
      </c>
      <c r="E49" s="127">
        <v>122153.28</v>
      </c>
      <c r="F49" s="101">
        <v>7.4</v>
      </c>
      <c r="G49" s="475">
        <v>0</v>
      </c>
      <c r="H49" s="103">
        <v>0</v>
      </c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  <c r="AA49" s="2"/>
      <c r="AB49" s="2"/>
      <c r="AC49" s="2"/>
    </row>
    <row r="50" spans="1:29" x14ac:dyDescent="0.25">
      <c r="A50" s="43" t="s">
        <v>101</v>
      </c>
      <c r="B50" s="100"/>
      <c r="C50" s="143"/>
      <c r="D50" s="468"/>
      <c r="E50" s="143"/>
      <c r="F50" s="144"/>
      <c r="G50" s="483"/>
      <c r="H50" s="146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  <c r="AA50" s="2"/>
      <c r="AB50" s="2"/>
      <c r="AC50" s="2"/>
    </row>
    <row r="51" spans="1:29" x14ac:dyDescent="0.25">
      <c r="A51" s="147" t="s">
        <v>102</v>
      </c>
      <c r="B51" s="119"/>
      <c r="C51" s="119"/>
      <c r="D51" s="469"/>
      <c r="E51" s="119"/>
      <c r="F51" s="148"/>
      <c r="G51" s="484"/>
      <c r="H51" s="150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  <c r="Z51" s="2"/>
      <c r="AA51" s="2"/>
      <c r="AB51" s="2"/>
      <c r="AC51" s="2"/>
    </row>
    <row r="52" spans="1:29" x14ac:dyDescent="0.25">
      <c r="A52" s="43" t="s">
        <v>103</v>
      </c>
      <c r="B52" s="100" t="s">
        <v>104</v>
      </c>
      <c r="C52" s="50"/>
      <c r="D52" s="461"/>
      <c r="E52" s="50"/>
      <c r="F52" s="151"/>
      <c r="G52" s="214"/>
      <c r="H52" s="59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  <c r="Y52" s="2"/>
      <c r="Z52" s="2"/>
      <c r="AA52" s="2"/>
      <c r="AB52" s="2"/>
      <c r="AC52" s="2"/>
    </row>
    <row r="53" spans="1:29" x14ac:dyDescent="0.25">
      <c r="A53" s="152" t="s">
        <v>105</v>
      </c>
      <c r="B53" s="153" t="s">
        <v>106</v>
      </c>
      <c r="C53" s="50"/>
      <c r="D53" s="461"/>
      <c r="E53" s="50"/>
      <c r="F53" s="151"/>
      <c r="G53" s="214"/>
      <c r="H53" s="59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  <c r="X53" s="2"/>
      <c r="Y53" s="2"/>
      <c r="Z53" s="2"/>
      <c r="AA53" s="2"/>
      <c r="AB53" s="2"/>
      <c r="AC53" s="2"/>
    </row>
    <row r="54" spans="1:29" x14ac:dyDescent="0.25">
      <c r="A54" s="154" t="s">
        <v>107</v>
      </c>
      <c r="B54" s="153" t="s">
        <v>106</v>
      </c>
      <c r="C54" s="50"/>
      <c r="D54" s="461"/>
      <c r="E54" s="50"/>
      <c r="F54" s="151"/>
      <c r="G54" s="214"/>
      <c r="H54" s="59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  <c r="Y54" s="2"/>
      <c r="Z54" s="2"/>
      <c r="AA54" s="2"/>
      <c r="AB54" s="2"/>
      <c r="AC54" s="2"/>
    </row>
    <row r="55" spans="1:29" x14ac:dyDescent="0.25">
      <c r="A55" s="152" t="s">
        <v>108</v>
      </c>
      <c r="B55" s="153" t="s">
        <v>106</v>
      </c>
      <c r="C55" s="50"/>
      <c r="D55" s="461"/>
      <c r="E55" s="50"/>
      <c r="F55" s="151"/>
      <c r="G55" s="214"/>
      <c r="H55" s="59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  <c r="AA55" s="2"/>
      <c r="AB55" s="2"/>
      <c r="AC55" s="2"/>
    </row>
    <row r="56" spans="1:29" x14ac:dyDescent="0.25">
      <c r="A56" s="152" t="s">
        <v>109</v>
      </c>
      <c r="B56" s="153" t="s">
        <v>110</v>
      </c>
      <c r="C56" s="50"/>
      <c r="D56" s="461"/>
      <c r="E56" s="50"/>
      <c r="F56" s="151"/>
      <c r="G56" s="214"/>
      <c r="H56" s="59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  <c r="AA56" s="2"/>
      <c r="AB56" s="2"/>
      <c r="AC56" s="2"/>
    </row>
    <row r="57" spans="1:29" x14ac:dyDescent="0.25">
      <c r="A57" s="152" t="s">
        <v>111</v>
      </c>
      <c r="B57" s="153" t="s">
        <v>104</v>
      </c>
      <c r="C57" s="50"/>
      <c r="D57" s="461"/>
      <c r="E57" s="50"/>
      <c r="F57" s="151"/>
      <c r="G57" s="214"/>
      <c r="H57" s="59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  <c r="AA57" s="2"/>
      <c r="AB57" s="2"/>
      <c r="AC57" s="2"/>
    </row>
    <row r="58" spans="1:29" x14ac:dyDescent="0.25">
      <c r="A58" s="155" t="s">
        <v>112</v>
      </c>
      <c r="B58" s="100"/>
      <c r="C58" s="50"/>
      <c r="D58" s="461"/>
      <c r="E58" s="50"/>
      <c r="F58" s="151"/>
      <c r="G58" s="214"/>
      <c r="H58" s="59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  <c r="AA58" s="2"/>
      <c r="AB58" s="2"/>
      <c r="AC58" s="2"/>
    </row>
    <row r="59" spans="1:29" x14ac:dyDescent="0.25">
      <c r="A59" s="147" t="s">
        <v>113</v>
      </c>
      <c r="B59" s="119" t="s">
        <v>104</v>
      </c>
      <c r="C59" s="50"/>
      <c r="D59" s="461"/>
      <c r="E59" s="50"/>
      <c r="F59" s="151"/>
      <c r="G59" s="214"/>
      <c r="H59" s="59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  <c r="AA59" s="2"/>
      <c r="AB59" s="2"/>
      <c r="AC59" s="2"/>
    </row>
    <row r="60" spans="1:29" x14ac:dyDescent="0.25">
      <c r="A60" s="43" t="s">
        <v>114</v>
      </c>
      <c r="B60" s="100"/>
      <c r="C60" s="143"/>
      <c r="D60" s="468"/>
      <c r="E60" s="143"/>
      <c r="F60" s="144"/>
      <c r="G60" s="483"/>
      <c r="H60" s="146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  <c r="Y60" s="2"/>
      <c r="Z60" s="2"/>
      <c r="AA60" s="2"/>
      <c r="AB60" s="2"/>
      <c r="AC60" s="2"/>
    </row>
    <row r="61" spans="1:29" x14ac:dyDescent="0.25">
      <c r="A61" s="147" t="s">
        <v>115</v>
      </c>
      <c r="B61" s="119"/>
      <c r="C61" s="119"/>
      <c r="D61" s="469"/>
      <c r="E61" s="119"/>
      <c r="F61" s="148"/>
      <c r="G61" s="484"/>
      <c r="H61" s="150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  <c r="AA61" s="2"/>
      <c r="AB61" s="2"/>
      <c r="AC61" s="2"/>
    </row>
    <row r="62" spans="1:29" x14ac:dyDescent="0.25">
      <c r="A62" s="43" t="s">
        <v>116</v>
      </c>
      <c r="B62" s="100"/>
      <c r="C62" s="50"/>
      <c r="D62" s="461"/>
      <c r="E62" s="50"/>
      <c r="F62" s="151"/>
      <c r="G62" s="214"/>
      <c r="H62" s="59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  <c r="AA62" s="2"/>
      <c r="AB62" s="2"/>
      <c r="AC62" s="2"/>
    </row>
    <row r="63" spans="1:29" x14ac:dyDescent="0.25">
      <c r="A63" s="260" t="s">
        <v>117</v>
      </c>
      <c r="B63" s="261" t="s">
        <v>104</v>
      </c>
      <c r="C63" s="50"/>
      <c r="D63" s="461"/>
      <c r="E63" s="50"/>
      <c r="F63" s="151"/>
      <c r="G63" s="214"/>
      <c r="H63" s="59"/>
    </row>
    <row r="64" spans="1:29" x14ac:dyDescent="0.25">
      <c r="A64" s="266" t="s">
        <v>118</v>
      </c>
      <c r="B64" s="267" t="s">
        <v>104</v>
      </c>
      <c r="C64" s="50"/>
      <c r="D64" s="461"/>
      <c r="E64" s="50"/>
      <c r="F64" s="151"/>
      <c r="G64" s="214"/>
      <c r="H64" s="59"/>
    </row>
    <row r="65" spans="1:8" x14ac:dyDescent="0.25">
      <c r="A65" s="266" t="s">
        <v>119</v>
      </c>
      <c r="B65" s="267" t="s">
        <v>120</v>
      </c>
      <c r="C65" s="50"/>
      <c r="D65" s="461"/>
      <c r="E65" s="50"/>
      <c r="F65" s="151"/>
      <c r="G65" s="214"/>
      <c r="H65" s="59"/>
    </row>
    <row r="66" spans="1:8" x14ac:dyDescent="0.25">
      <c r="A66" s="268" t="s">
        <v>121</v>
      </c>
      <c r="B66" s="267" t="s">
        <v>120</v>
      </c>
      <c r="C66" s="50"/>
      <c r="D66" s="461"/>
      <c r="E66" s="50"/>
      <c r="F66" s="151"/>
      <c r="G66" s="214"/>
      <c r="H66" s="59"/>
    </row>
    <row r="67" spans="1:8" x14ac:dyDescent="0.25">
      <c r="A67" s="269" t="s">
        <v>122</v>
      </c>
      <c r="B67" s="267" t="s">
        <v>123</v>
      </c>
      <c r="C67" s="50"/>
      <c r="D67" s="461"/>
      <c r="E67" s="50"/>
      <c r="F67" s="151"/>
      <c r="G67" s="214"/>
      <c r="H67" s="59"/>
    </row>
    <row r="68" spans="1:8" x14ac:dyDescent="0.25">
      <c r="A68" s="266" t="s">
        <v>109</v>
      </c>
      <c r="B68" s="267" t="s">
        <v>124</v>
      </c>
      <c r="C68" s="50"/>
      <c r="D68" s="461"/>
      <c r="E68" s="50"/>
      <c r="F68" s="151"/>
      <c r="G68" s="214"/>
      <c r="H68" s="59"/>
    </row>
    <row r="69" spans="1:8" x14ac:dyDescent="0.25">
      <c r="A69" s="266" t="s">
        <v>111</v>
      </c>
      <c r="B69" s="267" t="s">
        <v>104</v>
      </c>
      <c r="C69" s="50"/>
      <c r="D69" s="461"/>
      <c r="E69" s="50"/>
      <c r="F69" s="151"/>
      <c r="G69" s="214"/>
      <c r="H69" s="59"/>
    </row>
    <row r="70" spans="1:8" x14ac:dyDescent="0.25">
      <c r="A70" s="266" t="s">
        <v>125</v>
      </c>
      <c r="B70" s="267" t="s">
        <v>126</v>
      </c>
      <c r="C70" s="50"/>
      <c r="D70" s="461"/>
      <c r="E70" s="50"/>
      <c r="F70" s="151"/>
      <c r="G70" s="214"/>
      <c r="H70" s="59"/>
    </row>
    <row r="71" spans="1:8" x14ac:dyDescent="0.25">
      <c r="A71" s="268" t="s">
        <v>127</v>
      </c>
      <c r="B71" s="262" t="s">
        <v>104</v>
      </c>
      <c r="C71" s="50"/>
      <c r="D71" s="461"/>
      <c r="E71" s="50"/>
      <c r="F71" s="151"/>
      <c r="G71" s="214"/>
      <c r="H71" s="59"/>
    </row>
    <row r="72" spans="1:8" x14ac:dyDescent="0.25">
      <c r="A72" s="99" t="s">
        <v>128</v>
      </c>
      <c r="B72" s="270" t="s">
        <v>129</v>
      </c>
      <c r="C72" s="102">
        <v>4126.7999999999993</v>
      </c>
      <c r="D72" s="307">
        <v>0.25</v>
      </c>
      <c r="E72" s="308">
        <v>3529.27124</v>
      </c>
      <c r="F72" s="103">
        <v>0.21380193127847244</v>
      </c>
      <c r="G72" s="475">
        <v>597.52875999999924</v>
      </c>
      <c r="H72" s="103">
        <v>3.619806872152756E-2</v>
      </c>
    </row>
    <row r="73" spans="1:8" x14ac:dyDescent="0.25">
      <c r="A73" s="118" t="s">
        <v>130</v>
      </c>
      <c r="B73" s="261" t="s">
        <v>131</v>
      </c>
      <c r="C73" s="71"/>
      <c r="D73" s="309"/>
      <c r="E73" s="310"/>
      <c r="F73" s="110"/>
      <c r="G73" s="476"/>
      <c r="H73" s="110"/>
    </row>
    <row r="74" spans="1:8" x14ac:dyDescent="0.25">
      <c r="A74" s="271" t="s">
        <v>132</v>
      </c>
      <c r="B74" s="270"/>
      <c r="C74" s="102">
        <v>435294.86399999994</v>
      </c>
      <c r="D74" s="307">
        <v>26.369999999999997</v>
      </c>
      <c r="E74" s="308">
        <v>434697.33523999993</v>
      </c>
      <c r="F74" s="103">
        <v>26.333801931278469</v>
      </c>
      <c r="G74" s="485">
        <v>0</v>
      </c>
      <c r="H74" s="103">
        <v>3.619806872152756E-2</v>
      </c>
    </row>
    <row r="75" spans="1:8" x14ac:dyDescent="0.25">
      <c r="A75" s="272" t="s">
        <v>133</v>
      </c>
      <c r="B75" s="261"/>
      <c r="C75" s="120"/>
      <c r="D75" s="311"/>
      <c r="E75" s="120"/>
      <c r="F75" s="122"/>
      <c r="G75" s="480"/>
      <c r="H75" s="122"/>
    </row>
    <row r="76" spans="1:8" x14ac:dyDescent="0.25">
      <c r="A76" s="99" t="s">
        <v>134</v>
      </c>
      <c r="B76" s="270"/>
      <c r="C76" s="102">
        <v>65203.44</v>
      </c>
      <c r="D76" s="312">
        <v>3.95</v>
      </c>
      <c r="E76" s="313">
        <v>65203.44</v>
      </c>
      <c r="F76" s="178">
        <v>3.95</v>
      </c>
      <c r="G76" s="486">
        <v>0</v>
      </c>
      <c r="H76" s="103">
        <v>0</v>
      </c>
    </row>
    <row r="77" spans="1:8" x14ac:dyDescent="0.25">
      <c r="A77" s="106" t="s">
        <v>135</v>
      </c>
      <c r="B77" s="262"/>
      <c r="C77" s="109"/>
      <c r="D77" s="461"/>
      <c r="E77" s="109"/>
      <c r="F77" s="59"/>
      <c r="G77" s="476"/>
      <c r="H77" s="59"/>
    </row>
    <row r="78" spans="1:8" x14ac:dyDescent="0.25">
      <c r="A78" s="118"/>
      <c r="B78" s="261"/>
      <c r="C78" s="120"/>
      <c r="D78" s="462"/>
      <c r="E78" s="120"/>
      <c r="F78" s="136"/>
      <c r="G78" s="480"/>
      <c r="H78" s="161"/>
    </row>
    <row r="79" spans="1:8" x14ac:dyDescent="0.25">
      <c r="A79" s="99" t="s">
        <v>136</v>
      </c>
      <c r="B79" s="273"/>
      <c r="C79" s="102">
        <v>500498.30399999995</v>
      </c>
      <c r="D79" s="312">
        <v>30.319999999999997</v>
      </c>
      <c r="E79" s="102">
        <v>499900.77523999993</v>
      </c>
      <c r="F79" s="101">
        <v>30.283801931278468</v>
      </c>
      <c r="G79" s="485">
        <v>597.52876000001561</v>
      </c>
      <c r="H79" s="103">
        <v>3.6198068721528642E-2</v>
      </c>
    </row>
    <row r="80" spans="1:8" ht="15.75" thickBot="1" x14ac:dyDescent="0.3">
      <c r="A80" s="162" t="s">
        <v>137</v>
      </c>
      <c r="B80" s="274"/>
      <c r="C80" s="162"/>
      <c r="D80" s="470"/>
      <c r="E80" s="162"/>
      <c r="F80" s="163"/>
      <c r="G80" s="487"/>
      <c r="H80" s="65"/>
    </row>
    <row r="81" spans="1:11" ht="15.75" thickBot="1" x14ac:dyDescent="0.3">
      <c r="A81" s="165" t="s">
        <v>138</v>
      </c>
      <c r="B81" s="277"/>
      <c r="C81" s="165"/>
      <c r="D81" s="278"/>
      <c r="E81" s="165"/>
      <c r="F81" s="278"/>
      <c r="G81" s="165"/>
      <c r="H81" s="278"/>
    </row>
    <row r="82" spans="1:11" x14ac:dyDescent="0.25">
      <c r="A82" s="273"/>
      <c r="B82" s="273"/>
      <c r="C82" s="314" t="s">
        <v>139</v>
      </c>
      <c r="D82" s="315" t="s">
        <v>140</v>
      </c>
      <c r="E82" s="314" t="s">
        <v>139</v>
      </c>
      <c r="F82" s="315" t="s">
        <v>140</v>
      </c>
      <c r="G82" s="316" t="s">
        <v>139</v>
      </c>
      <c r="H82" s="317" t="s">
        <v>140</v>
      </c>
    </row>
    <row r="83" spans="1:11" x14ac:dyDescent="0.25">
      <c r="A83" s="262" t="s">
        <v>48</v>
      </c>
      <c r="B83" s="262" t="s">
        <v>49</v>
      </c>
      <c r="C83" s="318" t="s">
        <v>141</v>
      </c>
      <c r="D83" s="319" t="s">
        <v>142</v>
      </c>
      <c r="E83" s="318" t="s">
        <v>141</v>
      </c>
      <c r="F83" s="319" t="s">
        <v>142</v>
      </c>
      <c r="G83" s="320" t="s">
        <v>141</v>
      </c>
      <c r="H83" s="321" t="s">
        <v>142</v>
      </c>
    </row>
    <row r="84" spans="1:11" ht="24.75" x14ac:dyDescent="0.25">
      <c r="A84" s="262" t="s">
        <v>53</v>
      </c>
      <c r="B84" s="262" t="s">
        <v>54</v>
      </c>
      <c r="C84" s="318" t="s">
        <v>143</v>
      </c>
      <c r="D84" s="322" t="s">
        <v>210</v>
      </c>
      <c r="E84" s="318" t="s">
        <v>143</v>
      </c>
      <c r="F84" s="322" t="s">
        <v>211</v>
      </c>
      <c r="G84" s="320" t="s">
        <v>145</v>
      </c>
      <c r="H84" s="323" t="s">
        <v>211</v>
      </c>
    </row>
    <row r="85" spans="1:11" x14ac:dyDescent="0.25">
      <c r="A85" s="285"/>
      <c r="B85" s="285"/>
      <c r="C85" s="324" t="s">
        <v>34</v>
      </c>
      <c r="D85" s="319" t="s">
        <v>58</v>
      </c>
      <c r="E85" s="324" t="s">
        <v>34</v>
      </c>
      <c r="F85" s="319" t="s">
        <v>58</v>
      </c>
      <c r="G85" s="325" t="s">
        <v>34</v>
      </c>
      <c r="H85" s="321" t="s">
        <v>58</v>
      </c>
    </row>
    <row r="86" spans="1:11" ht="25.5" customHeight="1" thickBot="1" x14ac:dyDescent="0.3">
      <c r="A86" s="260"/>
      <c r="B86" s="260"/>
      <c r="C86" s="326" t="s">
        <v>40</v>
      </c>
      <c r="D86" s="327" t="s">
        <v>40</v>
      </c>
      <c r="E86" s="326" t="s">
        <v>40</v>
      </c>
      <c r="F86" s="327" t="s">
        <v>40</v>
      </c>
      <c r="G86" s="328" t="s">
        <v>40</v>
      </c>
      <c r="H86" s="329" t="s">
        <v>40</v>
      </c>
    </row>
    <row r="87" spans="1:11" x14ac:dyDescent="0.25">
      <c r="A87" s="289" t="s">
        <v>146</v>
      </c>
      <c r="B87" s="262" t="s">
        <v>148</v>
      </c>
      <c r="C87" s="159"/>
      <c r="D87" s="290"/>
      <c r="E87" s="159"/>
      <c r="F87" s="290"/>
      <c r="G87" s="159"/>
      <c r="H87" s="291"/>
    </row>
    <row r="88" spans="1:11" x14ac:dyDescent="0.25">
      <c r="A88" s="289" t="s">
        <v>147</v>
      </c>
      <c r="B88" s="262"/>
      <c r="C88" s="176">
        <v>98997.1</v>
      </c>
      <c r="D88" s="177">
        <v>5.9972000000000003</v>
      </c>
      <c r="E88" s="176">
        <v>123196.03982400001</v>
      </c>
      <c r="F88" s="177">
        <v>7.4631700000000007</v>
      </c>
      <c r="G88" s="193">
        <v>-24198.939824000001</v>
      </c>
      <c r="H88" s="178">
        <v>-1.4659700000000004</v>
      </c>
      <c r="K88" s="592"/>
    </row>
    <row r="89" spans="1:11" ht="15.75" thickBot="1" x14ac:dyDescent="0.3">
      <c r="A89" s="179"/>
      <c r="B89" s="287"/>
      <c r="C89" s="159"/>
      <c r="D89" s="121"/>
      <c r="E89" s="159"/>
      <c r="F89" s="121"/>
      <c r="G89" s="159"/>
      <c r="H89" s="110"/>
    </row>
    <row r="90" spans="1:11" x14ac:dyDescent="0.25">
      <c r="A90" s="289" t="s">
        <v>184</v>
      </c>
      <c r="B90" s="262"/>
      <c r="C90" s="115"/>
      <c r="D90" s="110"/>
      <c r="E90" s="115"/>
      <c r="F90" s="110"/>
      <c r="G90" s="115"/>
      <c r="H90" s="292"/>
    </row>
    <row r="91" spans="1:11" x14ac:dyDescent="0.25">
      <c r="A91" s="289"/>
      <c r="B91" s="262" t="s">
        <v>185</v>
      </c>
      <c r="C91" s="176">
        <v>134121</v>
      </c>
      <c r="D91" s="178">
        <v>16.25</v>
      </c>
      <c r="E91" s="176">
        <v>134121</v>
      </c>
      <c r="F91" s="178">
        <v>16.25</v>
      </c>
      <c r="G91" s="159">
        <v>0</v>
      </c>
      <c r="H91" s="177">
        <v>0</v>
      </c>
    </row>
    <row r="92" spans="1:11" ht="15.75" thickBot="1" x14ac:dyDescent="0.3">
      <c r="A92" s="293"/>
      <c r="B92" s="287"/>
      <c r="C92" s="109"/>
      <c r="D92" s="110"/>
      <c r="E92" s="109"/>
      <c r="F92" s="110"/>
      <c r="G92" s="120"/>
      <c r="H92" s="121"/>
    </row>
    <row r="93" spans="1:11" x14ac:dyDescent="0.25">
      <c r="A93" s="294" t="s">
        <v>186</v>
      </c>
      <c r="B93" s="279"/>
      <c r="C93" s="295"/>
      <c r="D93" s="296"/>
      <c r="E93" s="295"/>
      <c r="F93" s="296"/>
      <c r="G93" s="295"/>
      <c r="H93" s="110"/>
    </row>
    <row r="94" spans="1:11" x14ac:dyDescent="0.25">
      <c r="A94" s="289" t="s">
        <v>187</v>
      </c>
      <c r="B94" s="262" t="s">
        <v>185</v>
      </c>
      <c r="C94" s="71">
        <v>22449.792000000001</v>
      </c>
      <c r="D94" s="178">
        <v>1.36</v>
      </c>
      <c r="E94" s="71">
        <v>22449.792000000001</v>
      </c>
      <c r="F94" s="178">
        <v>1.36</v>
      </c>
      <c r="G94" s="159">
        <v>0</v>
      </c>
      <c r="H94" s="178">
        <v>0</v>
      </c>
    </row>
    <row r="95" spans="1:11" ht="15.75" thickBot="1" x14ac:dyDescent="0.3">
      <c r="A95" s="293"/>
      <c r="B95" s="287"/>
      <c r="C95" s="120"/>
      <c r="D95" s="122"/>
      <c r="E95" s="120"/>
      <c r="F95" s="122"/>
      <c r="G95" s="120"/>
      <c r="H95" s="110"/>
    </row>
    <row r="96" spans="1:11" x14ac:dyDescent="0.25">
      <c r="A96" s="289" t="s">
        <v>188</v>
      </c>
      <c r="B96" s="262" t="s">
        <v>189</v>
      </c>
      <c r="C96" s="102">
        <v>25256.016000000003</v>
      </c>
      <c r="D96" s="101">
        <v>1.53</v>
      </c>
      <c r="E96" s="71">
        <v>38996.601787</v>
      </c>
      <c r="F96" s="101">
        <v>2.3623995460768636</v>
      </c>
      <c r="G96" s="115">
        <v>-13740.585786999996</v>
      </c>
      <c r="H96" s="101">
        <v>-0.83239954607686362</v>
      </c>
    </row>
    <row r="97" spans="1:9" ht="15.75" thickBot="1" x14ac:dyDescent="0.3">
      <c r="A97" s="289"/>
      <c r="B97" s="262"/>
      <c r="C97" s="120"/>
      <c r="D97" s="121"/>
      <c r="E97" s="120"/>
      <c r="F97" s="121"/>
      <c r="G97" s="120"/>
      <c r="H97" s="121"/>
    </row>
    <row r="98" spans="1:9" x14ac:dyDescent="0.25">
      <c r="A98" s="294" t="s">
        <v>190</v>
      </c>
      <c r="B98" s="279" t="s">
        <v>189</v>
      </c>
      <c r="C98" s="102">
        <v>44074.224000000002</v>
      </c>
      <c r="D98" s="101">
        <v>2.67</v>
      </c>
      <c r="E98" s="71">
        <v>26123.331838999999</v>
      </c>
      <c r="F98" s="101">
        <v>1.582541669029272</v>
      </c>
      <c r="G98" s="159">
        <v>17950.892161000003</v>
      </c>
      <c r="H98" s="103">
        <v>1.087458330970728</v>
      </c>
    </row>
    <row r="99" spans="1:9" ht="15.75" thickBot="1" x14ac:dyDescent="0.3">
      <c r="A99" s="293" t="s">
        <v>191</v>
      </c>
      <c r="B99" s="287"/>
      <c r="C99" s="120"/>
      <c r="D99" s="121"/>
      <c r="E99" s="120"/>
      <c r="F99" s="121"/>
      <c r="G99" s="120"/>
      <c r="H99" s="122"/>
    </row>
    <row r="100" spans="1:9" x14ac:dyDescent="0.25">
      <c r="A100" s="99" t="s">
        <v>150</v>
      </c>
      <c r="B100" s="273"/>
      <c r="C100" s="102">
        <v>324898.13199999998</v>
      </c>
      <c r="D100" s="177">
        <v>27.807200000000002</v>
      </c>
      <c r="E100" s="102">
        <v>344886.76545000001</v>
      </c>
      <c r="F100" s="177">
        <v>29.018111215106135</v>
      </c>
      <c r="G100" s="193">
        <v>-19988.633450000023</v>
      </c>
      <c r="H100" s="178">
        <v>-1.2109112151061359</v>
      </c>
    </row>
    <row r="101" spans="1:9" ht="15.75" thickBot="1" x14ac:dyDescent="0.3">
      <c r="A101" s="162" t="s">
        <v>151</v>
      </c>
      <c r="B101" s="274"/>
      <c r="C101" s="162"/>
      <c r="D101" s="163"/>
      <c r="E101" s="162"/>
      <c r="F101" s="163"/>
      <c r="G101" s="164"/>
      <c r="H101" s="65"/>
    </row>
    <row r="102" spans="1:9" x14ac:dyDescent="0.25">
      <c r="A102" s="165"/>
      <c r="B102" s="277"/>
      <c r="C102" s="194">
        <v>825396.43599999999</v>
      </c>
      <c r="D102" s="165"/>
      <c r="E102" s="421">
        <v>844787.54068999994</v>
      </c>
      <c r="F102" s="2"/>
      <c r="G102" s="57">
        <v>-19391.104690000007</v>
      </c>
      <c r="H102" s="57"/>
    </row>
    <row r="103" spans="1:9" x14ac:dyDescent="0.25">
      <c r="E103" s="213"/>
      <c r="H103" s="213"/>
    </row>
    <row r="104" spans="1:9" ht="15.75" x14ac:dyDescent="0.25">
      <c r="A104" s="95"/>
      <c r="D104" s="611" t="s">
        <v>67</v>
      </c>
      <c r="E104" s="611"/>
      <c r="F104" s="611"/>
      <c r="G104" s="611"/>
      <c r="H104" s="611"/>
      <c r="I104" s="298"/>
    </row>
    <row r="105" spans="1:9" ht="15.75" x14ac:dyDescent="0.25">
      <c r="A105" s="104"/>
      <c r="D105" s="613" t="s">
        <v>71</v>
      </c>
      <c r="E105" s="613"/>
      <c r="F105" s="613"/>
      <c r="G105" s="613"/>
      <c r="H105" s="613"/>
    </row>
    <row r="106" spans="1:9" ht="15.75" x14ac:dyDescent="0.25">
      <c r="A106" s="111"/>
      <c r="D106" s="111"/>
      <c r="E106" s="111"/>
    </row>
    <row r="107" spans="1:9" ht="15.75" x14ac:dyDescent="0.25">
      <c r="A107" s="608"/>
      <c r="B107" s="608"/>
      <c r="D107" s="112" t="s">
        <v>77</v>
      </c>
      <c r="E107" s="112"/>
    </row>
    <row r="108" spans="1:9" ht="15.75" x14ac:dyDescent="0.25">
      <c r="A108" s="113"/>
      <c r="D108" s="605" t="s">
        <v>79</v>
      </c>
      <c r="E108" s="605"/>
      <c r="F108" s="605"/>
      <c r="G108" s="605"/>
    </row>
  </sheetData>
  <mergeCells count="12">
    <mergeCell ref="A107:B107"/>
    <mergeCell ref="D108:G108"/>
    <mergeCell ref="T14:AC14"/>
    <mergeCell ref="C20:D20"/>
    <mergeCell ref="E20:F20"/>
    <mergeCell ref="G20:H20"/>
    <mergeCell ref="R29:U29"/>
    <mergeCell ref="R30:U30"/>
    <mergeCell ref="K33:L33"/>
    <mergeCell ref="R33:U33"/>
    <mergeCell ref="D104:H104"/>
    <mergeCell ref="D105:H105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108"/>
  <sheetViews>
    <sheetView topLeftCell="C82" zoomScale="75" zoomScaleNormal="75" workbookViewId="0">
      <selection activeCell="K22" sqref="K22"/>
    </sheetView>
  </sheetViews>
  <sheetFormatPr defaultRowHeight="15" x14ac:dyDescent="0.25"/>
  <cols>
    <col min="1" max="1" width="46.5703125" style="2" customWidth="1"/>
    <col min="2" max="2" width="43.42578125" style="2" customWidth="1"/>
    <col min="3" max="4" width="14.28515625" style="2" customWidth="1"/>
    <col min="5" max="5" width="14.85546875" style="2" customWidth="1"/>
    <col min="6" max="6" width="12.28515625" style="2" customWidth="1"/>
    <col min="7" max="7" width="10.5703125" style="2" customWidth="1"/>
    <col min="8" max="8" width="14.7109375" style="2" customWidth="1"/>
    <col min="9" max="9" width="5.28515625" style="2" customWidth="1"/>
    <col min="10" max="10" width="8.85546875" style="2" customWidth="1"/>
    <col min="11" max="11" width="38" style="2" customWidth="1"/>
    <col min="12" max="13" width="18.85546875" style="2" customWidth="1"/>
    <col min="14" max="14" width="12.5703125" style="2" customWidth="1"/>
    <col min="15" max="15" width="15.42578125" style="2" customWidth="1"/>
    <col min="16" max="16" width="15.85546875" style="2" customWidth="1"/>
    <col min="17" max="17" width="13.85546875" style="2" customWidth="1"/>
    <col min="18" max="18" width="13" style="2" customWidth="1"/>
    <col min="19" max="19" width="13.42578125" style="2" customWidth="1"/>
    <col min="20" max="20" width="12.5703125" style="2" customWidth="1"/>
    <col min="21" max="21" width="11.42578125" style="2" customWidth="1"/>
    <col min="22" max="22" width="12.7109375" style="2" customWidth="1"/>
    <col min="23" max="23" width="11.7109375" style="2" customWidth="1"/>
    <col min="24" max="24" width="11.140625" style="2" customWidth="1"/>
    <col min="25" max="25" width="12" style="2" customWidth="1"/>
    <col min="26" max="26" width="9.5703125" style="2" bestFit="1" customWidth="1"/>
    <col min="27" max="27" width="11.42578125" style="2" customWidth="1"/>
    <col min="28" max="28" width="10.85546875" style="2" customWidth="1"/>
    <col min="29" max="29" width="14.28515625" style="2" customWidth="1"/>
    <col min="30" max="30" width="11.7109375" style="2" customWidth="1"/>
    <col min="31" max="16384" width="9.140625" style="2"/>
  </cols>
  <sheetData>
    <row r="1" spans="1:29" x14ac:dyDescent="0.25">
      <c r="A1" s="1" t="s">
        <v>0</v>
      </c>
      <c r="B1"/>
      <c r="C1"/>
      <c r="D1"/>
      <c r="E1"/>
    </row>
    <row r="2" spans="1:29" x14ac:dyDescent="0.25">
      <c r="A2" s="2" t="s">
        <v>1</v>
      </c>
      <c r="B2"/>
      <c r="C2"/>
      <c r="D2"/>
      <c r="E2"/>
    </row>
    <row r="3" spans="1:29" x14ac:dyDescent="0.25">
      <c r="A3" s="2" t="s">
        <v>212</v>
      </c>
      <c r="B3"/>
      <c r="C3"/>
      <c r="D3"/>
      <c r="E3"/>
    </row>
    <row r="4" spans="1:29" ht="15" customHeight="1" x14ac:dyDescent="0.25">
      <c r="A4" s="636" t="s">
        <v>3</v>
      </c>
      <c r="B4" s="636" t="s">
        <v>4</v>
      </c>
      <c r="C4" s="636"/>
      <c r="D4" s="636"/>
      <c r="E4" s="636"/>
      <c r="F4" s="637"/>
      <c r="G4" s="637"/>
      <c r="H4" s="637"/>
      <c r="K4" s="636" t="s">
        <v>5</v>
      </c>
      <c r="L4" s="636"/>
      <c r="M4" s="636"/>
      <c r="N4" s="636"/>
      <c r="O4" s="636"/>
      <c r="P4" s="636"/>
      <c r="Q4" s="636"/>
      <c r="R4" s="636"/>
      <c r="S4" s="636"/>
      <c r="T4" s="636"/>
      <c r="U4" s="636"/>
      <c r="V4" s="636"/>
      <c r="W4" s="636"/>
      <c r="X4" s="636"/>
      <c r="Y4" s="636"/>
      <c r="Z4" s="636"/>
      <c r="AA4" s="636"/>
      <c r="AB4" s="636"/>
      <c r="AC4" s="636"/>
    </row>
    <row r="5" spans="1:29" ht="15" customHeight="1" x14ac:dyDescent="0.25">
      <c r="A5" s="636" t="s">
        <v>6</v>
      </c>
      <c r="B5" s="636"/>
      <c r="C5" s="636"/>
      <c r="D5" s="636"/>
      <c r="E5" s="636"/>
      <c r="F5" s="637"/>
      <c r="G5" s="637"/>
      <c r="H5" s="637"/>
      <c r="K5" s="636" t="s">
        <v>6</v>
      </c>
      <c r="L5" s="636"/>
      <c r="M5" s="636"/>
      <c r="N5" s="636"/>
      <c r="O5" s="636"/>
      <c r="P5" s="636"/>
      <c r="Q5" s="636"/>
      <c r="R5" s="636"/>
      <c r="S5" s="636"/>
      <c r="T5" s="636"/>
      <c r="U5" s="636"/>
      <c r="V5" s="636"/>
      <c r="W5" s="636"/>
      <c r="X5" s="636"/>
      <c r="Y5" s="636"/>
      <c r="Z5" s="636"/>
      <c r="AA5" s="636"/>
      <c r="AB5" s="636"/>
      <c r="AC5" s="636"/>
    </row>
    <row r="6" spans="1:29" ht="15" customHeight="1" x14ac:dyDescent="0.3">
      <c r="A6" s="636" t="s">
        <v>7</v>
      </c>
      <c r="B6" s="636"/>
      <c r="C6" s="636"/>
      <c r="D6" s="636"/>
      <c r="E6" s="636"/>
      <c r="F6" s="637"/>
      <c r="G6" s="637"/>
      <c r="H6" s="637"/>
      <c r="J6" s="3" t="s">
        <v>7</v>
      </c>
      <c r="K6" s="636" t="s">
        <v>7</v>
      </c>
      <c r="L6" s="636"/>
      <c r="M6" s="636"/>
      <c r="N6" s="636"/>
      <c r="O6" s="636"/>
      <c r="P6" s="636"/>
      <c r="Q6" s="636"/>
      <c r="R6" s="636"/>
      <c r="S6" s="636"/>
      <c r="T6" s="636"/>
      <c r="U6" s="636"/>
      <c r="V6" s="636"/>
      <c r="W6" s="636"/>
      <c r="X6" s="636"/>
      <c r="Y6" s="636"/>
      <c r="Z6" s="636"/>
      <c r="AA6" s="636"/>
      <c r="AB6" s="636"/>
      <c r="AC6" s="636"/>
    </row>
    <row r="7" spans="1:29" ht="15" customHeight="1" x14ac:dyDescent="0.3">
      <c r="A7" s="636" t="s">
        <v>152</v>
      </c>
      <c r="B7" s="636"/>
      <c r="C7" s="636"/>
      <c r="D7" s="636"/>
      <c r="E7" s="636"/>
      <c r="F7" s="637"/>
      <c r="G7" s="637"/>
      <c r="H7" s="637"/>
      <c r="J7" s="3" t="s">
        <v>8</v>
      </c>
      <c r="K7" s="636" t="s">
        <v>152</v>
      </c>
      <c r="L7" s="636"/>
      <c r="M7" s="636"/>
      <c r="N7" s="636"/>
      <c r="O7" s="636"/>
      <c r="P7" s="636"/>
      <c r="Q7" s="636"/>
      <c r="R7" s="636"/>
      <c r="S7" s="636"/>
      <c r="T7" s="636"/>
      <c r="U7" s="636"/>
      <c r="V7" s="636"/>
      <c r="W7" s="636"/>
      <c r="X7" s="636"/>
      <c r="Y7" s="636"/>
      <c r="Z7" s="636"/>
      <c r="AA7" s="636"/>
      <c r="AB7" s="636"/>
      <c r="AC7" s="636"/>
    </row>
    <row r="8" spans="1:29" ht="15" customHeight="1" x14ac:dyDescent="0.3">
      <c r="A8" s="638" t="s">
        <v>213</v>
      </c>
      <c r="B8" s="638"/>
      <c r="C8" s="638"/>
      <c r="D8" s="638"/>
      <c r="E8" s="638"/>
      <c r="F8" s="637"/>
      <c r="G8" s="637"/>
      <c r="H8" s="637"/>
      <c r="J8" s="3"/>
      <c r="K8" s="638" t="s">
        <v>213</v>
      </c>
      <c r="L8" s="638"/>
      <c r="M8" s="638"/>
      <c r="N8" s="638"/>
      <c r="O8" s="638"/>
      <c r="P8" s="638"/>
      <c r="Q8" s="638"/>
      <c r="R8" s="638"/>
      <c r="S8" s="638"/>
      <c r="T8" s="638"/>
      <c r="U8" s="638"/>
      <c r="V8" s="638"/>
      <c r="W8" s="638"/>
      <c r="X8" s="638"/>
      <c r="Y8" s="638"/>
      <c r="Z8" s="638"/>
      <c r="AA8" s="638"/>
      <c r="AB8" s="638"/>
      <c r="AC8" s="638"/>
    </row>
    <row r="9" spans="1:29" ht="15" customHeight="1" thickBot="1" x14ac:dyDescent="0.3">
      <c r="A9" s="639" t="s">
        <v>153</v>
      </c>
      <c r="B9" s="639"/>
      <c r="C9" s="639"/>
      <c r="D9" s="639"/>
      <c r="E9" s="639"/>
      <c r="F9" s="637"/>
      <c r="G9" s="637"/>
      <c r="H9" s="637"/>
      <c r="J9" s="4"/>
      <c r="K9" s="639" t="s">
        <v>153</v>
      </c>
      <c r="L9" s="639"/>
      <c r="M9" s="639"/>
      <c r="N9" s="639"/>
      <c r="O9" s="639"/>
      <c r="P9" s="639"/>
      <c r="Q9" s="639"/>
      <c r="R9" s="639"/>
      <c r="S9" s="639"/>
      <c r="T9" s="639"/>
      <c r="U9" s="639"/>
      <c r="V9" s="639"/>
      <c r="W9" s="639"/>
      <c r="X9" s="639"/>
      <c r="Y9" s="639"/>
      <c r="Z9" s="639"/>
      <c r="AA9" s="639"/>
      <c r="AB9" s="639"/>
      <c r="AC9" s="639"/>
    </row>
    <row r="10" spans="1:29" ht="15.75" thickBot="1" x14ac:dyDescent="0.3">
      <c r="A10" s="5" t="s">
        <v>12</v>
      </c>
      <c r="B10" s="6"/>
      <c r="C10" s="7"/>
      <c r="D10" s="7"/>
      <c r="E10" s="8"/>
      <c r="K10" s="642"/>
      <c r="L10" s="642"/>
      <c r="M10" s="642"/>
      <c r="N10" s="642"/>
      <c r="O10" s="642"/>
      <c r="P10" s="642"/>
      <c r="Q10" s="642"/>
      <c r="R10" s="642"/>
      <c r="S10" s="642"/>
      <c r="T10" s="642"/>
      <c r="U10" s="642"/>
      <c r="V10" s="642"/>
      <c r="W10" s="642"/>
      <c r="X10" s="637"/>
      <c r="Y10" s="637"/>
      <c r="Z10" s="637"/>
      <c r="AA10" s="637"/>
      <c r="AB10" s="637"/>
      <c r="AC10" s="637"/>
    </row>
    <row r="11" spans="1:29" ht="16.5" thickBot="1" x14ac:dyDescent="0.3">
      <c r="A11" s="10" t="s">
        <v>13</v>
      </c>
      <c r="B11" s="11">
        <v>2247</v>
      </c>
      <c r="C11" s="12"/>
      <c r="D11" s="12"/>
      <c r="E11" s="13"/>
      <c r="J11" s="14"/>
      <c r="K11" s="15"/>
      <c r="L11" s="16" t="s">
        <v>14</v>
      </c>
      <c r="M11" s="424" t="s">
        <v>15</v>
      </c>
      <c r="N11" s="424" t="s">
        <v>16</v>
      </c>
      <c r="O11" s="424" t="s">
        <v>16</v>
      </c>
      <c r="P11" s="424" t="s">
        <v>17</v>
      </c>
      <c r="Q11" s="424" t="s">
        <v>18</v>
      </c>
      <c r="R11" s="16" t="s">
        <v>19</v>
      </c>
      <c r="S11" s="424" t="s">
        <v>20</v>
      </c>
      <c r="T11" s="617" t="s">
        <v>21</v>
      </c>
      <c r="U11" s="618"/>
      <c r="V11" s="618"/>
      <c r="W11" s="618"/>
      <c r="X11" s="618"/>
      <c r="Y11" s="618"/>
      <c r="Z11" s="618"/>
      <c r="AA11" s="618"/>
      <c r="AB11" s="618"/>
      <c r="AC11" s="619"/>
    </row>
    <row r="12" spans="1:29" ht="15.75" x14ac:dyDescent="0.25">
      <c r="A12" s="18" t="s">
        <v>22</v>
      </c>
      <c r="B12" s="19" t="s">
        <v>23</v>
      </c>
      <c r="C12" s="20"/>
      <c r="D12" s="20"/>
      <c r="E12" s="21"/>
      <c r="J12" s="24"/>
      <c r="K12" s="25"/>
      <c r="L12" s="198" t="s">
        <v>24</v>
      </c>
      <c r="M12" s="198" t="s">
        <v>25</v>
      </c>
      <c r="N12" s="198" t="s">
        <v>26</v>
      </c>
      <c r="O12" s="198" t="s">
        <v>26</v>
      </c>
      <c r="P12" s="198" t="s">
        <v>27</v>
      </c>
      <c r="Q12" s="198" t="s">
        <v>26</v>
      </c>
      <c r="R12" s="198" t="s">
        <v>26</v>
      </c>
      <c r="S12" s="198" t="s">
        <v>25</v>
      </c>
      <c r="T12" s="16" t="s">
        <v>28</v>
      </c>
      <c r="U12" s="16" t="s">
        <v>29</v>
      </c>
      <c r="V12" s="16" t="s">
        <v>30</v>
      </c>
      <c r="W12" s="16" t="s">
        <v>31</v>
      </c>
      <c r="X12" s="16" t="s">
        <v>248</v>
      </c>
      <c r="Y12" s="199" t="s">
        <v>169</v>
      </c>
      <c r="Z12" s="22" t="s">
        <v>32</v>
      </c>
      <c r="AA12" s="22" t="s">
        <v>202</v>
      </c>
      <c r="AB12" s="22" t="s">
        <v>170</v>
      </c>
      <c r="AC12" s="200" t="s">
        <v>172</v>
      </c>
    </row>
    <row r="13" spans="1:29" ht="16.5" thickBot="1" x14ac:dyDescent="0.3">
      <c r="A13" s="23" t="s">
        <v>33</v>
      </c>
      <c r="B13" s="11">
        <v>2122.4</v>
      </c>
      <c r="C13" s="12"/>
      <c r="D13" s="12"/>
      <c r="E13" s="13"/>
      <c r="J13" s="24"/>
      <c r="K13" s="25"/>
      <c r="L13" s="26" t="s">
        <v>34</v>
      </c>
      <c r="M13" s="26"/>
      <c r="N13" s="26" t="s">
        <v>35</v>
      </c>
      <c r="O13" s="26" t="s">
        <v>36</v>
      </c>
      <c r="P13" s="26" t="s">
        <v>26</v>
      </c>
      <c r="Q13" s="26"/>
      <c r="R13" s="26"/>
      <c r="S13" s="26" t="s">
        <v>37</v>
      </c>
      <c r="T13" s="26" t="s">
        <v>38</v>
      </c>
      <c r="U13" s="26"/>
      <c r="V13" s="26"/>
      <c r="W13" s="26"/>
      <c r="X13" s="26"/>
      <c r="Y13" s="201"/>
      <c r="Z13" s="27"/>
      <c r="AA13" s="27" t="s">
        <v>173</v>
      </c>
      <c r="AB13" s="27"/>
      <c r="AC13" s="202"/>
    </row>
    <row r="14" spans="1:29" ht="16.5" thickBot="1" x14ac:dyDescent="0.3">
      <c r="A14" s="10" t="s">
        <v>39</v>
      </c>
      <c r="B14" s="28">
        <v>0</v>
      </c>
      <c r="C14" s="29"/>
      <c r="D14" s="29"/>
      <c r="E14" s="30"/>
      <c r="J14" s="27"/>
      <c r="K14" s="31"/>
      <c r="L14" s="26" t="s">
        <v>40</v>
      </c>
      <c r="M14" s="26" t="s">
        <v>40</v>
      </c>
      <c r="N14" s="26" t="s">
        <v>40</v>
      </c>
      <c r="O14" s="26" t="s">
        <v>40</v>
      </c>
      <c r="P14" s="26" t="s">
        <v>40</v>
      </c>
      <c r="Q14" s="26" t="s">
        <v>40</v>
      </c>
      <c r="R14" s="26" t="s">
        <v>40</v>
      </c>
      <c r="S14" s="26" t="s">
        <v>41</v>
      </c>
      <c r="T14" s="26" t="s">
        <v>40</v>
      </c>
      <c r="U14" s="26" t="s">
        <v>40</v>
      </c>
      <c r="V14" s="26" t="s">
        <v>40</v>
      </c>
      <c r="W14" s="26" t="s">
        <v>40</v>
      </c>
      <c r="X14" s="26" t="s">
        <v>40</v>
      </c>
      <c r="Y14" s="32" t="s">
        <v>40</v>
      </c>
      <c r="Z14" s="32" t="s">
        <v>40</v>
      </c>
      <c r="AA14" s="32"/>
      <c r="AB14" s="32" t="s">
        <v>41</v>
      </c>
      <c r="AC14" s="203" t="s">
        <v>40</v>
      </c>
    </row>
    <row r="15" spans="1:29" ht="15.75" x14ac:dyDescent="0.25">
      <c r="A15" s="33" t="s">
        <v>42</v>
      </c>
      <c r="B15" s="34">
        <v>3</v>
      </c>
      <c r="C15" s="35"/>
      <c r="D15" s="35"/>
      <c r="E15" s="36"/>
      <c r="J15" s="37" t="s">
        <v>43</v>
      </c>
      <c r="K15" s="38" t="s">
        <v>154</v>
      </c>
      <c r="L15" s="448">
        <v>46033.665999999954</v>
      </c>
      <c r="M15" s="448"/>
      <c r="N15" s="448"/>
      <c r="O15" s="448"/>
      <c r="P15" s="448"/>
      <c r="Q15" s="448"/>
      <c r="R15" s="448"/>
      <c r="S15" s="449"/>
      <c r="T15" s="450"/>
      <c r="U15" s="449"/>
      <c r="V15" s="449"/>
      <c r="W15" s="449"/>
      <c r="X15" s="451"/>
      <c r="Y15" s="206"/>
      <c r="Z15" s="206"/>
      <c r="AA15" s="206"/>
      <c r="AB15" s="206"/>
      <c r="AC15" s="42"/>
    </row>
    <row r="16" spans="1:29" ht="16.5" thickBot="1" x14ac:dyDescent="0.3">
      <c r="A16" s="43" t="s">
        <v>44</v>
      </c>
      <c r="B16" s="28">
        <v>2</v>
      </c>
      <c r="C16" s="20"/>
      <c r="D16" s="20"/>
      <c r="E16" s="21"/>
      <c r="J16" s="24"/>
      <c r="K16" s="44"/>
      <c r="L16" s="452"/>
      <c r="M16" s="452"/>
      <c r="N16" s="453"/>
      <c r="O16" s="453"/>
      <c r="P16" s="453"/>
      <c r="Q16" s="453"/>
      <c r="R16" s="453"/>
      <c r="S16" s="452"/>
      <c r="T16" s="452"/>
      <c r="U16" s="452"/>
      <c r="V16" s="452"/>
      <c r="W16" s="452"/>
      <c r="X16" s="452"/>
      <c r="Y16" s="208"/>
      <c r="Z16" s="208"/>
      <c r="AA16" s="208"/>
      <c r="AB16" s="208"/>
      <c r="AC16" s="47"/>
    </row>
    <row r="17" spans="1:30" ht="16.5" thickBot="1" x14ac:dyDescent="0.3">
      <c r="A17" s="48"/>
      <c r="B17" s="48"/>
      <c r="C17" s="606" t="s">
        <v>45</v>
      </c>
      <c r="D17" s="607"/>
      <c r="E17" s="606" t="s">
        <v>46</v>
      </c>
      <c r="F17" s="607"/>
      <c r="G17" s="606" t="s">
        <v>47</v>
      </c>
      <c r="H17" s="607"/>
      <c r="J17" s="24"/>
      <c r="K17" s="44"/>
      <c r="L17" s="452"/>
      <c r="M17" s="452"/>
      <c r="N17" s="453"/>
      <c r="O17" s="453"/>
      <c r="P17" s="453"/>
      <c r="Q17" s="453"/>
      <c r="R17" s="453"/>
      <c r="S17" s="452"/>
      <c r="T17" s="452"/>
      <c r="U17" s="452"/>
      <c r="V17" s="452"/>
      <c r="W17" s="452"/>
      <c r="X17" s="454"/>
      <c r="Y17" s="208"/>
      <c r="Z17" s="208"/>
      <c r="AA17" s="208"/>
      <c r="AB17" s="208"/>
      <c r="AC17" s="47"/>
    </row>
    <row r="18" spans="1:30" ht="15.75" x14ac:dyDescent="0.25">
      <c r="A18" s="50" t="s">
        <v>48</v>
      </c>
      <c r="B18" s="50" t="s">
        <v>49</v>
      </c>
      <c r="C18" s="51" t="s">
        <v>50</v>
      </c>
      <c r="D18" s="52" t="s">
        <v>51</v>
      </c>
      <c r="E18" s="51" t="s">
        <v>50</v>
      </c>
      <c r="F18" s="53" t="s">
        <v>51</v>
      </c>
      <c r="G18" s="51" t="s">
        <v>50</v>
      </c>
      <c r="H18" s="52" t="s">
        <v>51</v>
      </c>
      <c r="J18" s="54">
        <v>1</v>
      </c>
      <c r="K18" s="55" t="s">
        <v>62</v>
      </c>
      <c r="L18" s="453">
        <v>104439.78</v>
      </c>
      <c r="M18" s="453">
        <v>73242.02</v>
      </c>
      <c r="N18" s="453">
        <v>567.13</v>
      </c>
      <c r="O18" s="453"/>
      <c r="P18" s="453">
        <v>1937.42</v>
      </c>
      <c r="Q18" s="453">
        <v>613.6</v>
      </c>
      <c r="R18" s="453">
        <v>10038.39</v>
      </c>
      <c r="S18" s="453">
        <f>T18+U18+V18+W18+X18+Y18+Z18+AA18+AB18+AC18</f>
        <v>57631.130000000005</v>
      </c>
      <c r="T18" s="453">
        <v>3336.49</v>
      </c>
      <c r="U18" s="208">
        <v>11730.67</v>
      </c>
      <c r="V18" s="453">
        <v>24401.29</v>
      </c>
      <c r="W18" s="453">
        <v>-24.12</v>
      </c>
      <c r="X18" s="455"/>
      <c r="Y18" s="208">
        <v>110</v>
      </c>
      <c r="Z18" s="208">
        <v>-57.13</v>
      </c>
      <c r="AA18" s="208">
        <v>5375.66</v>
      </c>
      <c r="AB18" s="208">
        <v>3518.23</v>
      </c>
      <c r="AC18" s="47">
        <v>9240.0400000000009</v>
      </c>
      <c r="AD18" s="57">
        <f>SUM(L18:S18)</f>
        <v>248469.47000000003</v>
      </c>
    </row>
    <row r="19" spans="1:30" ht="15.75" x14ac:dyDescent="0.25">
      <c r="A19" s="50" t="s">
        <v>53</v>
      </c>
      <c r="B19" s="50" t="s">
        <v>54</v>
      </c>
      <c r="C19" s="58" t="s">
        <v>55</v>
      </c>
      <c r="D19" s="59" t="s">
        <v>56</v>
      </c>
      <c r="E19" s="58" t="s">
        <v>55</v>
      </c>
      <c r="F19" s="60" t="s">
        <v>57</v>
      </c>
      <c r="G19" s="58" t="s">
        <v>55</v>
      </c>
      <c r="H19" s="59" t="s">
        <v>57</v>
      </c>
      <c r="J19" s="54">
        <v>2</v>
      </c>
      <c r="K19" s="44" t="s">
        <v>155</v>
      </c>
      <c r="L19" s="453">
        <f>767061.17-1135.22</f>
        <v>765925.95000000007</v>
      </c>
      <c r="M19" s="453">
        <f>655305.66+19.05</f>
        <v>655324.71000000008</v>
      </c>
      <c r="N19" s="453">
        <f>4241.97-3.85</f>
        <v>4238.12</v>
      </c>
      <c r="O19" s="453">
        <f>16513.04-16.51</f>
        <v>16496.530000000002</v>
      </c>
      <c r="P19" s="453">
        <f>14673.64-13.33</f>
        <v>14660.31</v>
      </c>
      <c r="Q19" s="453">
        <f>4646.11-4.22</f>
        <v>4641.8899999999994</v>
      </c>
      <c r="R19" s="453">
        <f>65991.05-63.2</f>
        <v>65927.850000000006</v>
      </c>
      <c r="S19" s="453">
        <f t="shared" ref="S19:S21" si="0">T19+U19+V19+W19+X19+Y19+Z19+AA19+AB19+AC19</f>
        <v>188458.65999999997</v>
      </c>
      <c r="T19" s="453">
        <v>7335.66</v>
      </c>
      <c r="U19" s="208">
        <v>17816.52</v>
      </c>
      <c r="V19" s="453">
        <v>41512.230000000003</v>
      </c>
      <c r="W19" s="453">
        <v>0</v>
      </c>
      <c r="X19" s="455">
        <v>615</v>
      </c>
      <c r="Y19" s="456">
        <v>1320</v>
      </c>
      <c r="Z19" s="456">
        <v>243.28</v>
      </c>
      <c r="AA19" s="456">
        <f>36792.74+1301.18</f>
        <v>38093.919999999998</v>
      </c>
      <c r="AB19" s="456">
        <f>23748.75-29.71</f>
        <v>23719.040000000001</v>
      </c>
      <c r="AC19" s="457">
        <f>57857.2-54.19</f>
        <v>57803.009999999995</v>
      </c>
      <c r="AD19" s="57">
        <f t="shared" ref="AD19:AD23" si="1">SUM(L19:S19)</f>
        <v>1715674.0200000003</v>
      </c>
    </row>
    <row r="20" spans="1:30" ht="15.75" x14ac:dyDescent="0.25">
      <c r="A20" s="62"/>
      <c r="B20" s="62"/>
      <c r="C20" s="10"/>
      <c r="D20" s="59" t="s">
        <v>58</v>
      </c>
      <c r="E20" s="10"/>
      <c r="F20" s="60" t="s">
        <v>58</v>
      </c>
      <c r="G20" s="10"/>
      <c r="H20" s="59" t="s">
        <v>58</v>
      </c>
      <c r="J20" s="54"/>
      <c r="K20" s="44"/>
      <c r="L20" s="453"/>
      <c r="M20" s="453"/>
      <c r="N20" s="453"/>
      <c r="O20" s="453"/>
      <c r="P20" s="453"/>
      <c r="Q20" s="453"/>
      <c r="R20" s="453"/>
      <c r="S20" s="453"/>
      <c r="T20" s="453"/>
      <c r="U20" s="208"/>
      <c r="V20" s="453"/>
      <c r="W20" s="453"/>
      <c r="X20" s="455"/>
      <c r="Y20" s="208"/>
      <c r="Z20" s="208"/>
      <c r="AA20" s="208"/>
      <c r="AB20" s="208"/>
      <c r="AC20" s="218"/>
      <c r="AD20" s="57"/>
    </row>
    <row r="21" spans="1:30" ht="16.5" thickBot="1" x14ac:dyDescent="0.3">
      <c r="A21" s="63"/>
      <c r="B21" s="63"/>
      <c r="C21" s="64" t="s">
        <v>41</v>
      </c>
      <c r="D21" s="59" t="s">
        <v>40</v>
      </c>
      <c r="E21" s="58" t="s">
        <v>41</v>
      </c>
      <c r="F21" s="60" t="s">
        <v>40</v>
      </c>
      <c r="G21" s="64" t="s">
        <v>41</v>
      </c>
      <c r="H21" s="65" t="s">
        <v>40</v>
      </c>
      <c r="J21" s="54">
        <v>3</v>
      </c>
      <c r="K21" s="44" t="s">
        <v>156</v>
      </c>
      <c r="L21" s="453">
        <v>718355.79</v>
      </c>
      <c r="M21" s="453">
        <v>597490.16</v>
      </c>
      <c r="N21" s="453">
        <v>4002.89</v>
      </c>
      <c r="O21" s="453">
        <v>13593.5</v>
      </c>
      <c r="P21" s="453">
        <v>13945.01</v>
      </c>
      <c r="Q21" s="453">
        <v>4415.1000000000004</v>
      </c>
      <c r="R21" s="453">
        <v>63774.8</v>
      </c>
      <c r="S21" s="453">
        <f t="shared" si="0"/>
        <v>223076.37</v>
      </c>
      <c r="T21" s="453">
        <v>10865.99</v>
      </c>
      <c r="U21" s="208">
        <v>28612.04</v>
      </c>
      <c r="V21" s="453">
        <v>64308.18</v>
      </c>
      <c r="W21" s="453">
        <v>0</v>
      </c>
      <c r="X21" s="455">
        <v>615</v>
      </c>
      <c r="Y21" s="456">
        <v>1265</v>
      </c>
      <c r="Z21" s="456">
        <v>243.28</v>
      </c>
      <c r="AA21" s="456">
        <v>38211.56</v>
      </c>
      <c r="AB21" s="456">
        <v>22827.78</v>
      </c>
      <c r="AC21" s="47">
        <v>56127.54</v>
      </c>
      <c r="AD21" s="57">
        <f t="shared" si="1"/>
        <v>1638653.62</v>
      </c>
    </row>
    <row r="22" spans="1:30" ht="24.75" customHeight="1" x14ac:dyDescent="0.25">
      <c r="A22" s="67" t="s">
        <v>59</v>
      </c>
      <c r="B22" s="68"/>
      <c r="C22" s="69">
        <v>94998.624000000011</v>
      </c>
      <c r="D22" s="465">
        <v>3.73</v>
      </c>
      <c r="E22" s="380">
        <v>94998.624000000011</v>
      </c>
      <c r="F22" s="471">
        <v>3.73</v>
      </c>
      <c r="G22" s="477">
        <v>0</v>
      </c>
      <c r="H22" s="72">
        <v>0</v>
      </c>
      <c r="J22" s="54"/>
      <c r="K22" s="44"/>
      <c r="L22" s="453"/>
      <c r="M22" s="453"/>
      <c r="N22" s="453"/>
      <c r="O22" s="453"/>
      <c r="P22" s="453"/>
      <c r="Q22" s="453"/>
      <c r="R22" s="453"/>
      <c r="S22" s="453"/>
      <c r="T22" s="453"/>
      <c r="U22" s="208"/>
      <c r="V22" s="453"/>
      <c r="W22" s="453"/>
      <c r="X22" s="455"/>
      <c r="Y22" s="208"/>
      <c r="Z22" s="208"/>
      <c r="AA22" s="208"/>
      <c r="AB22" s="208"/>
      <c r="AC22" s="47"/>
      <c r="AD22" s="57"/>
    </row>
    <row r="23" spans="1:30" ht="27.75" customHeight="1" x14ac:dyDescent="0.25">
      <c r="A23" s="73" t="s">
        <v>60</v>
      </c>
      <c r="B23" s="73" t="s">
        <v>61</v>
      </c>
      <c r="C23" s="74"/>
      <c r="D23" s="492"/>
      <c r="E23" s="74"/>
      <c r="F23" s="472"/>
      <c r="G23" s="478"/>
      <c r="H23" s="75"/>
      <c r="J23" s="54">
        <v>4</v>
      </c>
      <c r="K23" s="44" t="s">
        <v>264</v>
      </c>
      <c r="L23" s="453">
        <f>L18+L19-L21</f>
        <v>152009.94000000006</v>
      </c>
      <c r="M23" s="453">
        <f>M18+M19-M21</f>
        <v>131076.57000000007</v>
      </c>
      <c r="N23" s="453">
        <f t="shared" ref="N23:AC23" si="2">N18+N19-N21</f>
        <v>802.36000000000013</v>
      </c>
      <c r="O23" s="453">
        <f t="shared" si="2"/>
        <v>2903.0300000000025</v>
      </c>
      <c r="P23" s="453">
        <f t="shared" si="2"/>
        <v>2652.7199999999993</v>
      </c>
      <c r="Q23" s="453">
        <f>Q18+Q19-Q21</f>
        <v>840.38999999999942</v>
      </c>
      <c r="R23" s="453">
        <f t="shared" si="2"/>
        <v>12191.440000000002</v>
      </c>
      <c r="S23" s="453">
        <f t="shared" si="2"/>
        <v>23013.419999999984</v>
      </c>
      <c r="T23" s="453">
        <f t="shared" si="2"/>
        <v>-193.84000000000015</v>
      </c>
      <c r="U23" s="208">
        <f>U18+U19-U21</f>
        <v>935.15000000000146</v>
      </c>
      <c r="V23" s="453">
        <f t="shared" si="2"/>
        <v>1605.3400000000038</v>
      </c>
      <c r="W23" s="453">
        <f t="shared" si="2"/>
        <v>-24.12</v>
      </c>
      <c r="X23" s="453">
        <f t="shared" si="2"/>
        <v>0</v>
      </c>
      <c r="Y23" s="453">
        <f t="shared" si="2"/>
        <v>165</v>
      </c>
      <c r="Z23" s="453">
        <f t="shared" si="2"/>
        <v>-57.129999999999995</v>
      </c>
      <c r="AA23" s="453">
        <f t="shared" si="2"/>
        <v>5258.0200000000041</v>
      </c>
      <c r="AB23" s="453">
        <f t="shared" si="2"/>
        <v>4409.4900000000016</v>
      </c>
      <c r="AC23" s="499">
        <f t="shared" si="2"/>
        <v>10915.509999999987</v>
      </c>
      <c r="AD23" s="57">
        <f t="shared" si="1"/>
        <v>325489.87000000011</v>
      </c>
    </row>
    <row r="24" spans="1:30" ht="15.75" x14ac:dyDescent="0.25">
      <c r="A24" s="77"/>
      <c r="B24" s="78"/>
      <c r="C24" s="79"/>
      <c r="D24" s="490"/>
      <c r="E24" s="493"/>
      <c r="F24" s="491"/>
      <c r="G24" s="496"/>
      <c r="H24" s="80"/>
      <c r="J24" s="54"/>
      <c r="K24" s="44"/>
      <c r="L24" s="458"/>
      <c r="M24" s="458"/>
      <c r="N24" s="458"/>
      <c r="O24" s="458"/>
      <c r="P24" s="458"/>
      <c r="Q24" s="458"/>
      <c r="R24" s="458"/>
      <c r="S24" s="458"/>
      <c r="T24" s="453"/>
      <c r="U24" s="453"/>
      <c r="V24" s="453"/>
      <c r="W24" s="453"/>
      <c r="X24" s="455"/>
      <c r="Y24" s="208"/>
      <c r="Z24" s="208"/>
      <c r="AA24" s="208"/>
      <c r="AB24" s="208"/>
      <c r="AC24" s="47"/>
    </row>
    <row r="25" spans="1:30" ht="23.25" customHeight="1" thickBot="1" x14ac:dyDescent="0.3">
      <c r="A25" s="83" t="s">
        <v>63</v>
      </c>
      <c r="B25" s="84"/>
      <c r="C25" s="85">
        <v>97036.127999999997</v>
      </c>
      <c r="D25" s="465">
        <v>3.81</v>
      </c>
      <c r="E25" s="494">
        <v>97036.127999999997</v>
      </c>
      <c r="F25" s="473">
        <v>3.81</v>
      </c>
      <c r="G25" s="479">
        <v>0</v>
      </c>
      <c r="H25" s="86">
        <v>0</v>
      </c>
      <c r="J25" s="87">
        <v>5</v>
      </c>
      <c r="K25" s="88" t="s">
        <v>64</v>
      </c>
      <c r="L25" s="382">
        <v>1299052.9730972801</v>
      </c>
      <c r="M25" s="89"/>
      <c r="N25" s="459"/>
      <c r="O25" s="459"/>
      <c r="P25" s="459"/>
      <c r="Q25" s="459"/>
      <c r="R25" s="459"/>
      <c r="S25" s="459"/>
      <c r="T25" s="459"/>
      <c r="U25" s="459"/>
      <c r="V25" s="459"/>
      <c r="W25" s="459"/>
      <c r="X25" s="460"/>
      <c r="Y25" s="248"/>
      <c r="Z25" s="248"/>
      <c r="AA25" s="248"/>
      <c r="AB25" s="248"/>
      <c r="AC25" s="91"/>
    </row>
    <row r="26" spans="1:30" ht="120" x14ac:dyDescent="0.25">
      <c r="A26" s="73" t="s">
        <v>60</v>
      </c>
      <c r="B26" s="73" t="s">
        <v>65</v>
      </c>
      <c r="C26" s="447"/>
      <c r="D26" s="465"/>
      <c r="E26" s="447"/>
      <c r="F26" s="473"/>
      <c r="G26" s="478"/>
      <c r="H26" s="86"/>
      <c r="J26" s="95"/>
      <c r="K26" s="95"/>
      <c r="L26"/>
      <c r="M26"/>
      <c r="N26" s="96"/>
      <c r="O26" s="96"/>
      <c r="P26" s="96"/>
      <c r="Q26" s="96"/>
      <c r="R26" s="96"/>
      <c r="S26" s="97"/>
      <c r="T26" s="97"/>
      <c r="U26" s="97"/>
      <c r="V26" s="98" t="s">
        <v>67</v>
      </c>
      <c r="W26" s="98"/>
      <c r="X26" s="98"/>
      <c r="Y26" s="98"/>
    </row>
    <row r="27" spans="1:30" ht="15.75" x14ac:dyDescent="0.25">
      <c r="A27" s="99" t="s">
        <v>68</v>
      </c>
      <c r="B27" s="100" t="s">
        <v>69</v>
      </c>
      <c r="C27" s="71">
        <v>61125.120000000003</v>
      </c>
      <c r="D27" s="312">
        <v>2.4</v>
      </c>
      <c r="E27" s="102">
        <v>61125.120000000003</v>
      </c>
      <c r="F27" s="103">
        <v>2.4</v>
      </c>
      <c r="G27" s="475">
        <v>0</v>
      </c>
      <c r="H27" s="103">
        <v>0</v>
      </c>
      <c r="J27" s="95"/>
      <c r="K27" s="104"/>
      <c r="L27"/>
      <c r="M27"/>
      <c r="N27" s="97"/>
      <c r="O27" s="97"/>
      <c r="P27" s="97"/>
      <c r="Q27" s="97"/>
      <c r="R27" s="97"/>
      <c r="S27" s="97"/>
      <c r="T27" s="97"/>
      <c r="U27" s="97"/>
      <c r="V27" s="105" t="s">
        <v>71</v>
      </c>
      <c r="W27" s="105"/>
      <c r="X27" s="105"/>
      <c r="Y27" s="105"/>
    </row>
    <row r="28" spans="1:30" ht="15.75" x14ac:dyDescent="0.25">
      <c r="A28" s="106" t="s">
        <v>72</v>
      </c>
      <c r="B28" s="50" t="s">
        <v>73</v>
      </c>
      <c r="C28" s="107"/>
      <c r="D28" s="332" t="s">
        <v>34</v>
      </c>
      <c r="E28" s="109"/>
      <c r="F28" s="110" t="s">
        <v>34</v>
      </c>
      <c r="G28" s="476"/>
      <c r="H28" s="110" t="s">
        <v>34</v>
      </c>
      <c r="J28" s="95"/>
      <c r="K28" s="111"/>
      <c r="L28"/>
      <c r="M28"/>
      <c r="N28" s="97"/>
      <c r="O28" s="97"/>
      <c r="P28" s="97"/>
      <c r="Q28" s="97"/>
      <c r="R28" s="97"/>
      <c r="S28" s="97"/>
      <c r="T28" s="97"/>
      <c r="U28" s="97"/>
      <c r="V28"/>
      <c r="W28"/>
      <c r="X28"/>
      <c r="Y28"/>
    </row>
    <row r="29" spans="1:30" ht="15.75" x14ac:dyDescent="0.25">
      <c r="A29" s="106" t="s">
        <v>74</v>
      </c>
      <c r="B29" s="50" t="s">
        <v>75</v>
      </c>
      <c r="C29" s="107"/>
      <c r="D29" s="332"/>
      <c r="E29" s="109"/>
      <c r="F29" s="110"/>
      <c r="G29" s="476"/>
      <c r="H29" s="110"/>
      <c r="J29" s="95"/>
      <c r="K29" s="112"/>
      <c r="L29" s="112"/>
      <c r="M29" s="112"/>
      <c r="N29" s="97"/>
      <c r="O29" s="97"/>
      <c r="P29" s="97"/>
      <c r="Q29" s="97"/>
      <c r="R29" s="97"/>
      <c r="S29" s="97"/>
      <c r="T29" s="97"/>
      <c r="U29" s="97"/>
      <c r="V29" s="112" t="s">
        <v>77</v>
      </c>
      <c r="W29" s="112"/>
      <c r="X29"/>
      <c r="Y29"/>
    </row>
    <row r="30" spans="1:30" ht="15.75" x14ac:dyDescent="0.25">
      <c r="A30" s="106"/>
      <c r="B30" s="50"/>
      <c r="C30" s="107"/>
      <c r="D30" s="332"/>
      <c r="E30" s="120"/>
      <c r="F30" s="110"/>
      <c r="G30" s="476"/>
      <c r="H30" s="110"/>
      <c r="J30" s="95"/>
      <c r="K30" s="113"/>
      <c r="L30"/>
      <c r="M30"/>
      <c r="N30" s="97"/>
      <c r="O30" s="97"/>
      <c r="P30" s="97"/>
      <c r="Q30" s="97"/>
      <c r="R30" s="97"/>
      <c r="S30" s="97"/>
      <c r="T30" s="97"/>
      <c r="U30" s="97"/>
      <c r="V30" s="605" t="s">
        <v>79</v>
      </c>
      <c r="W30" s="605"/>
      <c r="X30" s="605"/>
      <c r="Y30" s="605"/>
    </row>
    <row r="31" spans="1:30" ht="15.75" x14ac:dyDescent="0.25">
      <c r="A31" s="99" t="s">
        <v>80</v>
      </c>
      <c r="B31" s="100" t="s">
        <v>81</v>
      </c>
      <c r="C31" s="102">
        <v>54757.919999999998</v>
      </c>
      <c r="D31" s="312">
        <v>2.15</v>
      </c>
      <c r="E31" s="102">
        <v>54757.919999999998</v>
      </c>
      <c r="F31" s="103">
        <v>2.15</v>
      </c>
      <c r="G31" s="475">
        <v>0</v>
      </c>
      <c r="H31" s="103">
        <v>0</v>
      </c>
      <c r="J31" s="95"/>
      <c r="K31" s="95"/>
      <c r="L31" s="95"/>
      <c r="M31" s="95"/>
      <c r="N31" s="97"/>
      <c r="O31" s="97"/>
      <c r="P31" s="97"/>
      <c r="Q31" s="97"/>
      <c r="R31" s="97"/>
      <c r="S31" s="97"/>
      <c r="T31" s="116"/>
      <c r="U31" s="97"/>
      <c r="V31"/>
      <c r="W31"/>
      <c r="X31"/>
      <c r="Y31"/>
    </row>
    <row r="32" spans="1:30" ht="15.75" x14ac:dyDescent="0.25">
      <c r="A32" s="106" t="s">
        <v>82</v>
      </c>
      <c r="B32" s="50"/>
      <c r="C32" s="109"/>
      <c r="D32" s="332"/>
      <c r="E32" s="109"/>
      <c r="F32" s="110"/>
      <c r="G32" s="476"/>
      <c r="H32" s="110"/>
      <c r="J32" s="95"/>
      <c r="K32" s="117"/>
      <c r="L32" s="97"/>
      <c r="M32" s="97"/>
      <c r="N32" s="97"/>
      <c r="O32" s="97"/>
      <c r="P32" s="97"/>
      <c r="Q32" s="97"/>
      <c r="R32" s="97"/>
      <c r="S32" s="97"/>
      <c r="T32" s="97"/>
      <c r="U32" s="97"/>
      <c r="V32" s="97"/>
      <c r="W32" s="97"/>
      <c r="X32" s="97"/>
    </row>
    <row r="33" spans="1:24" ht="15.75" x14ac:dyDescent="0.25">
      <c r="A33" s="118" t="s">
        <v>83</v>
      </c>
      <c r="B33" s="119"/>
      <c r="C33" s="120"/>
      <c r="D33" s="333"/>
      <c r="E33" s="120"/>
      <c r="F33" s="122"/>
      <c r="G33" s="480"/>
      <c r="H33" s="122"/>
      <c r="J33" s="123"/>
      <c r="K33" s="124"/>
      <c r="L33" s="125"/>
      <c r="M33" s="125"/>
      <c r="N33" s="96"/>
      <c r="O33" s="96"/>
      <c r="P33" s="96"/>
      <c r="Q33" s="96"/>
      <c r="R33" s="96"/>
      <c r="S33" s="96"/>
      <c r="T33" s="97"/>
      <c r="U33" s="97"/>
      <c r="V33" s="97"/>
      <c r="W33" s="97"/>
      <c r="X33" s="97"/>
    </row>
    <row r="34" spans="1:24" ht="28.5" x14ac:dyDescent="0.25">
      <c r="A34" s="126" t="s">
        <v>84</v>
      </c>
      <c r="B34" s="100"/>
      <c r="C34" s="127">
        <v>168858.144</v>
      </c>
      <c r="D34" s="334">
        <v>6.63</v>
      </c>
      <c r="E34" s="127">
        <v>168858.144</v>
      </c>
      <c r="F34" s="130">
        <v>6.63</v>
      </c>
      <c r="G34" s="481">
        <v>0</v>
      </c>
      <c r="H34" s="130">
        <v>0</v>
      </c>
      <c r="J34" s="95"/>
      <c r="K34" s="124"/>
      <c r="L34" s="97"/>
      <c r="M34" s="97"/>
      <c r="N34" s="97"/>
      <c r="O34" s="97"/>
      <c r="P34" s="97"/>
      <c r="Q34" s="97"/>
      <c r="R34" s="97"/>
      <c r="S34" s="97"/>
      <c r="T34" s="97"/>
      <c r="U34" s="97"/>
      <c r="V34" s="97"/>
      <c r="W34" s="97"/>
      <c r="X34" s="97"/>
    </row>
    <row r="35" spans="1:24" ht="15.75" x14ac:dyDescent="0.25">
      <c r="A35" s="131" t="s">
        <v>85</v>
      </c>
      <c r="B35" s="132" t="s">
        <v>86</v>
      </c>
      <c r="C35" s="133"/>
      <c r="D35" s="467"/>
      <c r="E35" s="145"/>
      <c r="F35" s="136"/>
      <c r="G35" s="482"/>
      <c r="H35" s="136"/>
      <c r="J35" s="95"/>
      <c r="K35" s="95"/>
      <c r="L35" s="95"/>
      <c r="M35" s="95"/>
      <c r="N35" s="96"/>
      <c r="O35" s="96"/>
      <c r="P35" s="96"/>
      <c r="Q35" s="96"/>
      <c r="R35" s="96"/>
      <c r="S35" s="97"/>
      <c r="T35" s="97"/>
      <c r="U35" s="97"/>
      <c r="V35" s="97"/>
      <c r="W35" s="97"/>
      <c r="X35" s="97"/>
    </row>
    <row r="36" spans="1:24" ht="15.75" x14ac:dyDescent="0.25">
      <c r="A36" s="137" t="s">
        <v>87</v>
      </c>
      <c r="B36" s="138"/>
      <c r="C36" s="133"/>
      <c r="D36" s="467"/>
      <c r="E36" s="135"/>
      <c r="F36" s="136"/>
      <c r="G36" s="482"/>
      <c r="H36" s="136"/>
      <c r="J36" s="95"/>
      <c r="K36" s="95"/>
      <c r="L36" s="95"/>
      <c r="M36" s="95"/>
      <c r="N36" s="97"/>
      <c r="O36" s="97"/>
      <c r="P36" s="97"/>
      <c r="Q36" s="97"/>
      <c r="R36" s="97"/>
      <c r="S36" s="97"/>
      <c r="T36" s="97"/>
      <c r="U36" s="97"/>
      <c r="V36" s="97"/>
      <c r="W36" s="97"/>
      <c r="X36" s="97"/>
    </row>
    <row r="37" spans="1:24" ht="15.75" x14ac:dyDescent="0.25">
      <c r="A37" s="131" t="s">
        <v>88</v>
      </c>
      <c r="B37" s="132" t="s">
        <v>89</v>
      </c>
      <c r="C37" s="133"/>
      <c r="D37" s="467"/>
      <c r="E37" s="135"/>
      <c r="F37" s="136"/>
      <c r="G37" s="482"/>
      <c r="H37" s="136"/>
      <c r="J37" s="95"/>
      <c r="K37" s="95"/>
      <c r="L37" s="97"/>
      <c r="M37" s="97"/>
      <c r="N37" s="97"/>
      <c r="O37" s="97"/>
      <c r="P37" s="97"/>
      <c r="Q37" s="97"/>
      <c r="R37" s="97"/>
      <c r="S37" s="97"/>
      <c r="T37" s="97"/>
      <c r="U37" s="97"/>
      <c r="V37" s="97"/>
      <c r="W37" s="97"/>
      <c r="X37" s="97"/>
    </row>
    <row r="38" spans="1:24" ht="15.75" x14ac:dyDescent="0.25">
      <c r="A38" s="137"/>
      <c r="B38" s="138"/>
      <c r="C38" s="133"/>
      <c r="D38" s="467"/>
      <c r="E38" s="135"/>
      <c r="F38" s="136"/>
      <c r="G38" s="482"/>
      <c r="H38" s="136"/>
      <c r="J38" s="95"/>
      <c r="K38" s="95"/>
      <c r="L38" s="97"/>
      <c r="M38" s="97"/>
      <c r="N38" s="95"/>
      <c r="O38" s="95"/>
      <c r="P38" s="95"/>
      <c r="Q38" s="95"/>
      <c r="R38" s="95"/>
      <c r="S38" s="97"/>
      <c r="T38" s="97"/>
      <c r="U38" s="97"/>
      <c r="V38" s="97"/>
      <c r="W38" s="97"/>
      <c r="X38" s="97"/>
    </row>
    <row r="39" spans="1:24" ht="15.75" x14ac:dyDescent="0.25">
      <c r="A39" s="139" t="s">
        <v>90</v>
      </c>
      <c r="B39" s="132"/>
      <c r="C39" s="133"/>
      <c r="D39" s="467"/>
      <c r="E39" s="135"/>
      <c r="F39" s="136"/>
      <c r="G39" s="482"/>
      <c r="H39" s="136"/>
      <c r="J39" s="95"/>
      <c r="K39" s="95"/>
      <c r="L39" s="125"/>
      <c r="M39" s="125"/>
      <c r="N39" s="95"/>
      <c r="O39" s="95"/>
      <c r="P39" s="95"/>
      <c r="Q39" s="95"/>
      <c r="R39" s="95"/>
      <c r="S39" s="97"/>
      <c r="T39" s="97"/>
      <c r="U39" s="97"/>
      <c r="V39" s="97"/>
      <c r="W39" s="97"/>
      <c r="X39" s="97"/>
    </row>
    <row r="40" spans="1:24" ht="15.75" x14ac:dyDescent="0.25">
      <c r="A40" s="140" t="s">
        <v>91</v>
      </c>
      <c r="B40" s="141" t="s">
        <v>89</v>
      </c>
      <c r="C40" s="133"/>
      <c r="D40" s="467"/>
      <c r="E40" s="135"/>
      <c r="F40" s="136"/>
      <c r="G40" s="482"/>
      <c r="H40" s="136"/>
      <c r="J40" s="95"/>
      <c r="K40" s="124"/>
      <c r="L40" s="95"/>
      <c r="M40" s="95"/>
      <c r="N40" s="95"/>
      <c r="O40" s="95"/>
      <c r="P40" s="95"/>
      <c r="Q40" s="95"/>
      <c r="R40" s="95"/>
      <c r="S40" s="97"/>
      <c r="T40" s="97"/>
      <c r="U40" s="97"/>
      <c r="V40" s="97"/>
      <c r="W40" s="97"/>
      <c r="X40" s="97"/>
    </row>
    <row r="41" spans="1:24" ht="15.75" x14ac:dyDescent="0.25">
      <c r="A41" s="139" t="s">
        <v>92</v>
      </c>
      <c r="B41" s="132"/>
      <c r="C41" s="133"/>
      <c r="D41" s="467"/>
      <c r="E41" s="135"/>
      <c r="F41" s="136"/>
      <c r="G41" s="482"/>
      <c r="H41" s="136"/>
      <c r="J41" s="95"/>
      <c r="K41" s="95"/>
      <c r="L41" s="95"/>
      <c r="M41" s="95"/>
      <c r="N41" s="95"/>
      <c r="O41" s="95"/>
      <c r="P41" s="95"/>
      <c r="Q41" s="95"/>
      <c r="R41" s="95"/>
      <c r="S41" s="97"/>
      <c r="T41" s="97"/>
      <c r="U41" s="97"/>
      <c r="V41" s="97"/>
      <c r="W41" s="97"/>
      <c r="X41" s="97"/>
    </row>
    <row r="42" spans="1:24" x14ac:dyDescent="0.25">
      <c r="A42" s="140" t="s">
        <v>93</v>
      </c>
      <c r="B42" s="141" t="s">
        <v>94</v>
      </c>
      <c r="C42" s="133"/>
      <c r="D42" s="467"/>
      <c r="E42" s="135"/>
      <c r="F42" s="136"/>
      <c r="G42" s="482"/>
      <c r="H42" s="136"/>
      <c r="J42" s="56"/>
      <c r="K42" s="56"/>
      <c r="L42" s="56"/>
      <c r="M42" s="56"/>
      <c r="N42" s="56"/>
      <c r="O42" s="56"/>
      <c r="P42" s="56"/>
      <c r="Q42" s="56"/>
      <c r="R42" s="56"/>
      <c r="S42" s="56"/>
      <c r="T42" s="56"/>
      <c r="U42" s="56"/>
      <c r="V42" s="56"/>
      <c r="W42" s="56"/>
      <c r="X42" s="56"/>
    </row>
    <row r="43" spans="1:24" x14ac:dyDescent="0.25">
      <c r="A43" s="140" t="s">
        <v>95</v>
      </c>
      <c r="B43" s="138" t="s">
        <v>94</v>
      </c>
      <c r="C43" s="133"/>
      <c r="D43" s="467"/>
      <c r="E43" s="135"/>
      <c r="F43" s="136"/>
      <c r="G43" s="482"/>
      <c r="H43" s="136"/>
      <c r="J43" s="56"/>
      <c r="K43" s="56"/>
      <c r="L43" s="56"/>
      <c r="M43" s="56"/>
      <c r="N43" s="56"/>
      <c r="O43" s="56"/>
      <c r="P43" s="56"/>
      <c r="Q43" s="56"/>
      <c r="R43" s="56"/>
      <c r="S43" s="56"/>
      <c r="T43" s="56"/>
      <c r="U43" s="56"/>
      <c r="V43" s="56"/>
      <c r="W43" s="56"/>
      <c r="X43" s="56"/>
    </row>
    <row r="44" spans="1:24" x14ac:dyDescent="0.25">
      <c r="A44" s="142" t="s">
        <v>96</v>
      </c>
      <c r="B44" s="141"/>
      <c r="C44" s="133"/>
      <c r="D44" s="467"/>
      <c r="E44" s="135"/>
      <c r="F44" s="136"/>
      <c r="G44" s="482"/>
      <c r="H44" s="136"/>
    </row>
    <row r="45" spans="1:24" x14ac:dyDescent="0.25">
      <c r="A45" s="142" t="s">
        <v>97</v>
      </c>
      <c r="B45" s="141"/>
      <c r="C45" s="133"/>
      <c r="D45" s="467"/>
      <c r="E45" s="135"/>
      <c r="F45" s="136"/>
      <c r="G45" s="482"/>
      <c r="H45" s="136"/>
    </row>
    <row r="46" spans="1:24" x14ac:dyDescent="0.25">
      <c r="A46" s="142" t="s">
        <v>98</v>
      </c>
      <c r="B46" s="141" t="s">
        <v>99</v>
      </c>
      <c r="C46" s="133"/>
      <c r="D46" s="467"/>
      <c r="E46" s="495"/>
      <c r="F46" s="136"/>
      <c r="G46" s="482"/>
      <c r="H46" s="136"/>
    </row>
    <row r="47" spans="1:24" ht="28.5" x14ac:dyDescent="0.25">
      <c r="A47" s="126" t="s">
        <v>100</v>
      </c>
      <c r="B47" s="100"/>
      <c r="C47" s="127">
        <v>188469.12000000002</v>
      </c>
      <c r="D47" s="312">
        <v>7.4</v>
      </c>
      <c r="E47" s="127">
        <v>188469.12000000002</v>
      </c>
      <c r="F47" s="103">
        <v>7.4</v>
      </c>
      <c r="G47" s="475">
        <v>0</v>
      </c>
      <c r="H47" s="103">
        <v>0</v>
      </c>
    </row>
    <row r="48" spans="1:24" x14ac:dyDescent="0.25">
      <c r="A48" s="43" t="s">
        <v>101</v>
      </c>
      <c r="B48" s="100"/>
      <c r="C48" s="143"/>
      <c r="D48" s="468"/>
      <c r="E48" s="145"/>
      <c r="F48" s="146"/>
      <c r="G48" s="483"/>
      <c r="H48" s="146"/>
    </row>
    <row r="49" spans="1:8" x14ac:dyDescent="0.25">
      <c r="A49" s="147" t="s">
        <v>102</v>
      </c>
      <c r="B49" s="119"/>
      <c r="C49" s="119"/>
      <c r="D49" s="469"/>
      <c r="E49" s="149"/>
      <c r="F49" s="150"/>
      <c r="G49" s="484"/>
      <c r="H49" s="150"/>
    </row>
    <row r="50" spans="1:8" x14ac:dyDescent="0.25">
      <c r="A50" s="43" t="s">
        <v>103</v>
      </c>
      <c r="B50" s="100" t="s">
        <v>104</v>
      </c>
      <c r="C50" s="50"/>
      <c r="D50" s="461"/>
      <c r="E50" s="446"/>
      <c r="F50" s="59"/>
      <c r="G50" s="214"/>
      <c r="H50" s="59"/>
    </row>
    <row r="51" spans="1:8" x14ac:dyDescent="0.25">
      <c r="A51" s="152" t="s">
        <v>105</v>
      </c>
      <c r="B51" s="153" t="s">
        <v>106</v>
      </c>
      <c r="C51" s="50"/>
      <c r="D51" s="461"/>
      <c r="E51" s="58"/>
      <c r="F51" s="59"/>
      <c r="G51" s="214"/>
      <c r="H51" s="59"/>
    </row>
    <row r="52" spans="1:8" x14ac:dyDescent="0.25">
      <c r="A52" s="154" t="s">
        <v>107</v>
      </c>
      <c r="B52" s="153" t="s">
        <v>106</v>
      </c>
      <c r="C52" s="50"/>
      <c r="D52" s="461"/>
      <c r="E52" s="58"/>
      <c r="F52" s="59"/>
      <c r="G52" s="214"/>
      <c r="H52" s="59"/>
    </row>
    <row r="53" spans="1:8" x14ac:dyDescent="0.25">
      <c r="A53" s="152" t="s">
        <v>108</v>
      </c>
      <c r="B53" s="153" t="s">
        <v>106</v>
      </c>
      <c r="C53" s="50"/>
      <c r="D53" s="461"/>
      <c r="E53" s="58"/>
      <c r="F53" s="59"/>
      <c r="G53" s="214"/>
      <c r="H53" s="59"/>
    </row>
    <row r="54" spans="1:8" x14ac:dyDescent="0.25">
      <c r="A54" s="152" t="s">
        <v>109</v>
      </c>
      <c r="B54" s="153" t="s">
        <v>110</v>
      </c>
      <c r="C54" s="50"/>
      <c r="D54" s="461"/>
      <c r="E54" s="58"/>
      <c r="F54" s="59"/>
      <c r="G54" s="214"/>
      <c r="H54" s="59"/>
    </row>
    <row r="55" spans="1:8" x14ac:dyDescent="0.25">
      <c r="A55" s="152" t="s">
        <v>111</v>
      </c>
      <c r="B55" s="153" t="s">
        <v>104</v>
      </c>
      <c r="C55" s="50"/>
      <c r="D55" s="461"/>
      <c r="E55" s="58"/>
      <c r="F55" s="59"/>
      <c r="G55" s="214"/>
      <c r="H55" s="59"/>
    </row>
    <row r="56" spans="1:8" x14ac:dyDescent="0.25">
      <c r="A56" s="155" t="s">
        <v>112</v>
      </c>
      <c r="B56" s="100"/>
      <c r="C56" s="50"/>
      <c r="D56" s="461"/>
      <c r="E56" s="58"/>
      <c r="F56" s="59"/>
      <c r="G56" s="214"/>
      <c r="H56" s="59"/>
    </row>
    <row r="57" spans="1:8" x14ac:dyDescent="0.25">
      <c r="A57" s="147" t="s">
        <v>113</v>
      </c>
      <c r="B57" s="119" t="s">
        <v>104</v>
      </c>
      <c r="C57" s="50"/>
      <c r="D57" s="461"/>
      <c r="E57" s="149"/>
      <c r="F57" s="59"/>
      <c r="G57" s="214"/>
      <c r="H57" s="59"/>
    </row>
    <row r="58" spans="1:8" x14ac:dyDescent="0.25">
      <c r="A58" s="43" t="s">
        <v>114</v>
      </c>
      <c r="B58" s="100"/>
      <c r="C58" s="143"/>
      <c r="D58" s="468"/>
      <c r="E58" s="145"/>
      <c r="F58" s="146"/>
      <c r="G58" s="483"/>
      <c r="H58" s="146"/>
    </row>
    <row r="59" spans="1:8" x14ac:dyDescent="0.25">
      <c r="A59" s="147" t="s">
        <v>115</v>
      </c>
      <c r="B59" s="119"/>
      <c r="C59" s="119"/>
      <c r="D59" s="469"/>
      <c r="E59" s="149"/>
      <c r="F59" s="150"/>
      <c r="G59" s="484"/>
      <c r="H59" s="150"/>
    </row>
    <row r="60" spans="1:8" x14ac:dyDescent="0.25">
      <c r="A60" s="43" t="s">
        <v>116</v>
      </c>
      <c r="B60" s="100"/>
      <c r="C60" s="50"/>
      <c r="D60" s="461"/>
      <c r="E60" s="446"/>
      <c r="F60" s="59"/>
      <c r="G60" s="214"/>
      <c r="H60" s="59"/>
    </row>
    <row r="61" spans="1:8" x14ac:dyDescent="0.25">
      <c r="A61" s="147" t="s">
        <v>117</v>
      </c>
      <c r="B61" s="119" t="s">
        <v>104</v>
      </c>
      <c r="C61" s="50"/>
      <c r="D61" s="461"/>
      <c r="E61" s="58"/>
      <c r="F61" s="59"/>
      <c r="G61" s="214"/>
      <c r="H61" s="59"/>
    </row>
    <row r="62" spans="1:8" x14ac:dyDescent="0.25">
      <c r="A62" s="152" t="s">
        <v>118</v>
      </c>
      <c r="B62" s="153" t="s">
        <v>104</v>
      </c>
      <c r="C62" s="50"/>
      <c r="D62" s="461"/>
      <c r="E62" s="58"/>
      <c r="F62" s="59"/>
      <c r="G62" s="214"/>
      <c r="H62" s="59"/>
    </row>
    <row r="63" spans="1:8" x14ac:dyDescent="0.25">
      <c r="A63" s="152" t="s">
        <v>119</v>
      </c>
      <c r="B63" s="153" t="s">
        <v>120</v>
      </c>
      <c r="C63" s="50"/>
      <c r="D63" s="461"/>
      <c r="E63" s="58"/>
      <c r="F63" s="59"/>
      <c r="G63" s="214"/>
      <c r="H63" s="59"/>
    </row>
    <row r="64" spans="1:8" x14ac:dyDescent="0.25">
      <c r="A64" s="156" t="s">
        <v>121</v>
      </c>
      <c r="B64" s="153" t="s">
        <v>120</v>
      </c>
      <c r="C64" s="50"/>
      <c r="D64" s="461"/>
      <c r="E64" s="58"/>
      <c r="F64" s="59"/>
      <c r="G64" s="214"/>
      <c r="H64" s="59"/>
    </row>
    <row r="65" spans="1:8" x14ac:dyDescent="0.25">
      <c r="A65" s="157" t="s">
        <v>122</v>
      </c>
      <c r="B65" s="153" t="s">
        <v>123</v>
      </c>
      <c r="C65" s="50"/>
      <c r="D65" s="461"/>
      <c r="E65" s="58"/>
      <c r="F65" s="59"/>
      <c r="G65" s="214"/>
      <c r="H65" s="59"/>
    </row>
    <row r="66" spans="1:8" x14ac:dyDescent="0.25">
      <c r="A66" s="152" t="s">
        <v>109</v>
      </c>
      <c r="B66" s="153" t="s">
        <v>124</v>
      </c>
      <c r="C66" s="50"/>
      <c r="D66" s="461"/>
      <c r="E66" s="58"/>
      <c r="F66" s="59"/>
      <c r="G66" s="214"/>
      <c r="H66" s="59"/>
    </row>
    <row r="67" spans="1:8" x14ac:dyDescent="0.25">
      <c r="A67" s="152" t="s">
        <v>111</v>
      </c>
      <c r="B67" s="153" t="s">
        <v>104</v>
      </c>
      <c r="C67" s="50"/>
      <c r="D67" s="461"/>
      <c r="E67" s="58"/>
      <c r="F67" s="59"/>
      <c r="G67" s="214"/>
      <c r="H67" s="59"/>
    </row>
    <row r="68" spans="1:8" x14ac:dyDescent="0.25">
      <c r="A68" s="152" t="s">
        <v>125</v>
      </c>
      <c r="B68" s="153" t="s">
        <v>126</v>
      </c>
      <c r="C68" s="50"/>
      <c r="D68" s="461"/>
      <c r="E68" s="58"/>
      <c r="F68" s="59"/>
      <c r="G68" s="214"/>
      <c r="H68" s="59"/>
    </row>
    <row r="69" spans="1:8" x14ac:dyDescent="0.25">
      <c r="A69" s="156" t="s">
        <v>127</v>
      </c>
      <c r="B69" s="50" t="s">
        <v>104</v>
      </c>
      <c r="C69" s="50"/>
      <c r="D69" s="461"/>
      <c r="E69" s="149"/>
      <c r="F69" s="59"/>
      <c r="G69" s="214"/>
      <c r="H69" s="59"/>
    </row>
    <row r="70" spans="1:8" x14ac:dyDescent="0.25">
      <c r="A70" s="99" t="s">
        <v>128</v>
      </c>
      <c r="B70" s="100" t="s">
        <v>129</v>
      </c>
      <c r="C70" s="102">
        <v>6367.2000000000007</v>
      </c>
      <c r="D70" s="307">
        <v>0.25</v>
      </c>
      <c r="E70" s="308">
        <v>1083.68619128</v>
      </c>
      <c r="F70" s="103">
        <v>4.2549558333333334E-2</v>
      </c>
      <c r="G70" s="475">
        <v>5283.5138087200012</v>
      </c>
      <c r="H70" s="103">
        <v>0.20745044166666665</v>
      </c>
    </row>
    <row r="71" spans="1:8" x14ac:dyDescent="0.25">
      <c r="A71" s="118" t="s">
        <v>130</v>
      </c>
      <c r="B71" s="119" t="s">
        <v>131</v>
      </c>
      <c r="C71" s="71"/>
      <c r="D71" s="309"/>
      <c r="E71" s="310"/>
      <c r="F71" s="110"/>
      <c r="G71" s="476"/>
      <c r="H71" s="110"/>
    </row>
    <row r="72" spans="1:8" x14ac:dyDescent="0.25">
      <c r="A72" s="99" t="s">
        <v>132</v>
      </c>
      <c r="B72" s="100"/>
      <c r="C72" s="102">
        <v>671612.25599999994</v>
      </c>
      <c r="D72" s="307">
        <v>26.369999999999997</v>
      </c>
      <c r="E72" s="308">
        <v>666328.74219128001</v>
      </c>
      <c r="F72" s="103">
        <v>26.162549558333332</v>
      </c>
      <c r="G72" s="485">
        <v>5283.5138087199302</v>
      </c>
      <c r="H72" s="103">
        <v>0.20745044166666665</v>
      </c>
    </row>
    <row r="73" spans="1:8" x14ac:dyDescent="0.25">
      <c r="A73" s="118" t="s">
        <v>133</v>
      </c>
      <c r="B73" s="119"/>
      <c r="C73" s="120"/>
      <c r="D73" s="311"/>
      <c r="E73" s="120"/>
      <c r="F73" s="122"/>
      <c r="G73" s="480"/>
      <c r="H73" s="122"/>
    </row>
    <row r="74" spans="1:8" x14ac:dyDescent="0.25">
      <c r="A74" s="99" t="s">
        <v>134</v>
      </c>
      <c r="B74" s="100"/>
      <c r="C74" s="102">
        <v>100601.76000000001</v>
      </c>
      <c r="D74" s="312">
        <v>3.95</v>
      </c>
      <c r="E74" s="308">
        <v>100601.76000000001</v>
      </c>
      <c r="F74" s="103">
        <v>3.95</v>
      </c>
      <c r="G74" s="486">
        <v>0</v>
      </c>
      <c r="H74" s="103">
        <v>0</v>
      </c>
    </row>
    <row r="75" spans="1:8" x14ac:dyDescent="0.25">
      <c r="A75" s="106" t="s">
        <v>135</v>
      </c>
      <c r="B75" s="50"/>
      <c r="C75" s="109"/>
      <c r="D75" s="461"/>
      <c r="E75" s="109"/>
      <c r="F75" s="59"/>
      <c r="G75" s="476"/>
      <c r="H75" s="59"/>
    </row>
    <row r="76" spans="1:8" x14ac:dyDescent="0.25">
      <c r="A76" s="118"/>
      <c r="B76" s="119"/>
      <c r="C76" s="120"/>
      <c r="D76" s="462"/>
      <c r="E76" s="120"/>
      <c r="F76" s="161"/>
      <c r="G76" s="480"/>
      <c r="H76" s="161"/>
    </row>
    <row r="77" spans="1:8" x14ac:dyDescent="0.25">
      <c r="A77" s="99" t="s">
        <v>136</v>
      </c>
      <c r="B77" s="43"/>
      <c r="C77" s="102">
        <v>772214.01599999995</v>
      </c>
      <c r="D77" s="312">
        <v>30.319999999999997</v>
      </c>
      <c r="E77" s="102">
        <v>766930.50219128001</v>
      </c>
      <c r="F77" s="101">
        <v>30.112549558333331</v>
      </c>
      <c r="G77" s="485">
        <v>5283.5138087199302</v>
      </c>
      <c r="H77" s="103">
        <v>0.2074504416666656</v>
      </c>
    </row>
    <row r="78" spans="1:8" ht="15.75" thickBot="1" x14ac:dyDescent="0.3">
      <c r="A78" s="162" t="s">
        <v>137</v>
      </c>
      <c r="B78" s="63"/>
      <c r="C78" s="162"/>
      <c r="D78" s="470"/>
      <c r="E78" s="497"/>
      <c r="F78" s="498"/>
      <c r="G78" s="487"/>
      <c r="H78" s="65"/>
    </row>
    <row r="79" spans="1:8" ht="15.75" thickBot="1" x14ac:dyDescent="0.3">
      <c r="A79" s="165" t="s">
        <v>138</v>
      </c>
      <c r="B79" s="29"/>
      <c r="C79" s="165"/>
      <c r="D79" s="60"/>
      <c r="E79" s="165"/>
      <c r="F79" s="60"/>
      <c r="G79" s="165"/>
      <c r="H79" s="60"/>
    </row>
    <row r="80" spans="1:8" x14ac:dyDescent="0.25">
      <c r="A80" s="166"/>
      <c r="B80" s="167"/>
      <c r="C80" s="48" t="s">
        <v>139</v>
      </c>
      <c r="D80" s="168" t="s">
        <v>140</v>
      </c>
      <c r="E80" s="48" t="s">
        <v>139</v>
      </c>
      <c r="F80" s="168" t="s">
        <v>140</v>
      </c>
      <c r="G80" s="51" t="s">
        <v>139</v>
      </c>
      <c r="H80" s="52" t="s">
        <v>140</v>
      </c>
    </row>
    <row r="81" spans="1:8" x14ac:dyDescent="0.25">
      <c r="A81" s="50" t="s">
        <v>48</v>
      </c>
      <c r="B81" s="169" t="s">
        <v>49</v>
      </c>
      <c r="C81" s="50" t="s">
        <v>141</v>
      </c>
      <c r="D81" s="151" t="s">
        <v>142</v>
      </c>
      <c r="E81" s="50" t="s">
        <v>141</v>
      </c>
      <c r="F81" s="151" t="s">
        <v>142</v>
      </c>
      <c r="G81" s="58" t="s">
        <v>141</v>
      </c>
      <c r="H81" s="59" t="s">
        <v>142</v>
      </c>
    </row>
    <row r="82" spans="1:8" x14ac:dyDescent="0.25">
      <c r="A82" s="50" t="s">
        <v>53</v>
      </c>
      <c r="B82" s="169" t="s">
        <v>54</v>
      </c>
      <c r="C82" s="50" t="s">
        <v>143</v>
      </c>
      <c r="D82" s="170" t="s">
        <v>144</v>
      </c>
      <c r="E82" s="50" t="s">
        <v>143</v>
      </c>
      <c r="F82" s="170" t="s">
        <v>144</v>
      </c>
      <c r="G82" s="58" t="s">
        <v>145</v>
      </c>
      <c r="H82" s="171" t="s">
        <v>144</v>
      </c>
    </row>
    <row r="83" spans="1:8" x14ac:dyDescent="0.25">
      <c r="A83" s="62"/>
      <c r="B83" s="172"/>
      <c r="C83" s="62" t="s">
        <v>34</v>
      </c>
      <c r="D83" s="151" t="s">
        <v>58</v>
      </c>
      <c r="E83" s="62" t="s">
        <v>34</v>
      </c>
      <c r="F83" s="151" t="s">
        <v>58</v>
      </c>
      <c r="G83" s="10" t="s">
        <v>34</v>
      </c>
      <c r="H83" s="59" t="s">
        <v>58</v>
      </c>
    </row>
    <row r="84" spans="1:8" ht="15.75" thickBot="1" x14ac:dyDescent="0.3">
      <c r="A84" s="63"/>
      <c r="B84" s="173"/>
      <c r="C84" s="174" t="s">
        <v>40</v>
      </c>
      <c r="D84" s="163" t="s">
        <v>40</v>
      </c>
      <c r="E84" s="174" t="s">
        <v>40</v>
      </c>
      <c r="F84" s="163" t="s">
        <v>40</v>
      </c>
      <c r="G84" s="64" t="s">
        <v>40</v>
      </c>
      <c r="H84" s="65" t="s">
        <v>40</v>
      </c>
    </row>
    <row r="85" spans="1:8" x14ac:dyDescent="0.25">
      <c r="A85" s="175" t="s">
        <v>146</v>
      </c>
      <c r="B85" s="50" t="s">
        <v>148</v>
      </c>
      <c r="C85" s="159"/>
      <c r="D85" s="134"/>
      <c r="E85" s="159"/>
      <c r="F85" s="134"/>
      <c r="G85" s="159"/>
      <c r="H85" s="136"/>
    </row>
    <row r="86" spans="1:8" x14ac:dyDescent="0.25">
      <c r="A86" s="175" t="s">
        <v>147</v>
      </c>
      <c r="B86" s="50"/>
      <c r="C86" s="176">
        <v>136283.40000000002</v>
      </c>
      <c r="D86" s="177">
        <v>5.3509941575574826</v>
      </c>
      <c r="E86" s="1">
        <v>190077.984096</v>
      </c>
      <c r="F86" s="177">
        <v>7.463169999999999</v>
      </c>
      <c r="G86" s="159">
        <v>-53794.584095999977</v>
      </c>
      <c r="H86" s="178">
        <v>-2.1121758424425163</v>
      </c>
    </row>
    <row r="87" spans="1:8" ht="15.75" thickBot="1" x14ac:dyDescent="0.3">
      <c r="A87" s="179"/>
      <c r="B87" s="174"/>
      <c r="C87" s="159"/>
      <c r="D87" s="121"/>
      <c r="E87" s="159"/>
      <c r="F87" s="121"/>
      <c r="G87" s="159"/>
      <c r="H87" s="110"/>
    </row>
    <row r="88" spans="1:8" x14ac:dyDescent="0.25">
      <c r="A88" s="175" t="s">
        <v>184</v>
      </c>
      <c r="B88" s="50"/>
      <c r="C88" s="115"/>
      <c r="D88" s="110"/>
      <c r="E88" s="115"/>
      <c r="F88" s="110"/>
      <c r="G88" s="115"/>
      <c r="H88" s="292"/>
    </row>
    <row r="89" spans="1:8" x14ac:dyDescent="0.25">
      <c r="A89" s="175"/>
      <c r="B89" s="50" t="s">
        <v>185</v>
      </c>
      <c r="C89" s="176">
        <v>206934</v>
      </c>
      <c r="D89" s="178">
        <v>16.25</v>
      </c>
      <c r="E89" s="176">
        <v>206934</v>
      </c>
      <c r="F89" s="178">
        <v>16.25</v>
      </c>
      <c r="G89" s="159">
        <v>0</v>
      </c>
      <c r="H89" s="177">
        <v>0</v>
      </c>
    </row>
    <row r="90" spans="1:8" ht="15.75" thickBot="1" x14ac:dyDescent="0.3">
      <c r="A90" s="179"/>
      <c r="B90" s="174"/>
      <c r="C90" s="109"/>
      <c r="D90" s="110"/>
      <c r="E90" s="109"/>
      <c r="F90" s="110"/>
      <c r="G90" s="120"/>
      <c r="H90" s="121"/>
    </row>
    <row r="91" spans="1:8" x14ac:dyDescent="0.25">
      <c r="A91" s="301" t="s">
        <v>186</v>
      </c>
      <c r="B91" s="48"/>
      <c r="C91" s="295"/>
      <c r="D91" s="296"/>
      <c r="E91" s="295"/>
      <c r="F91" s="296"/>
      <c r="G91" s="295"/>
      <c r="H91" s="292"/>
    </row>
    <row r="92" spans="1:8" x14ac:dyDescent="0.25">
      <c r="A92" s="175" t="s">
        <v>187</v>
      </c>
      <c r="B92" s="50" t="s">
        <v>185</v>
      </c>
      <c r="C92" s="71">
        <v>34637.568000000007</v>
      </c>
      <c r="D92" s="178">
        <v>1.36</v>
      </c>
      <c r="E92" s="71">
        <v>34637.568000000007</v>
      </c>
      <c r="F92" s="178">
        <v>1.36</v>
      </c>
      <c r="G92" s="159">
        <v>0</v>
      </c>
      <c r="H92" s="177">
        <v>0</v>
      </c>
    </row>
    <row r="93" spans="1:8" ht="15.75" thickBot="1" x14ac:dyDescent="0.3">
      <c r="A93" s="179"/>
      <c r="B93" s="174"/>
      <c r="C93" s="120"/>
      <c r="D93" s="122"/>
      <c r="E93" s="120"/>
      <c r="F93" s="122"/>
      <c r="G93" s="120"/>
      <c r="H93" s="121"/>
    </row>
    <row r="94" spans="1:8" x14ac:dyDescent="0.25">
      <c r="A94" s="175" t="s">
        <v>188</v>
      </c>
      <c r="B94" s="50" t="s">
        <v>189</v>
      </c>
      <c r="C94" s="102">
        <v>38967.264000000003</v>
      </c>
      <c r="D94" s="101">
        <v>1.53</v>
      </c>
      <c r="E94" s="71">
        <v>60167.481550000004</v>
      </c>
      <c r="F94" s="101">
        <v>2.362399545718683</v>
      </c>
      <c r="G94" s="115">
        <v>-21200.217550000001</v>
      </c>
      <c r="H94" s="177">
        <v>-0.83239954571868302</v>
      </c>
    </row>
    <row r="95" spans="1:8" ht="15.75" thickBot="1" x14ac:dyDescent="0.3">
      <c r="A95" s="175"/>
      <c r="B95" s="50"/>
      <c r="C95" s="120"/>
      <c r="D95" s="121"/>
      <c r="E95" s="120"/>
      <c r="F95" s="121"/>
      <c r="G95" s="120"/>
      <c r="H95" s="121"/>
    </row>
    <row r="96" spans="1:8" x14ac:dyDescent="0.25">
      <c r="A96" s="301" t="s">
        <v>190</v>
      </c>
      <c r="B96" s="48" t="s">
        <v>189</v>
      </c>
      <c r="C96" s="102">
        <v>68001.695999999996</v>
      </c>
      <c r="D96" s="101">
        <v>2.67</v>
      </c>
      <c r="E96" s="71">
        <v>40305.437260000006</v>
      </c>
      <c r="F96" s="101">
        <v>1.5825416690224905</v>
      </c>
      <c r="G96" s="159">
        <v>27696.25873999999</v>
      </c>
      <c r="H96" s="177">
        <v>1.0874583309775094</v>
      </c>
    </row>
    <row r="97" spans="1:8" ht="15.75" thickBot="1" x14ac:dyDescent="0.3">
      <c r="A97" s="179" t="s">
        <v>191</v>
      </c>
      <c r="B97" s="174"/>
      <c r="C97" s="120"/>
      <c r="D97" s="121"/>
      <c r="E97" s="120"/>
      <c r="F97" s="121"/>
      <c r="G97" s="120"/>
      <c r="H97" s="122"/>
    </row>
    <row r="98" spans="1:8" x14ac:dyDescent="0.25">
      <c r="A98" s="99" t="s">
        <v>150</v>
      </c>
      <c r="B98" s="43"/>
      <c r="C98" s="102">
        <v>484823.92800000001</v>
      </c>
      <c r="D98" s="177">
        <v>27.160994157557482</v>
      </c>
      <c r="E98" s="102">
        <v>532122.470906</v>
      </c>
      <c r="F98" s="177">
        <v>29.018111214741172</v>
      </c>
      <c r="G98" s="193">
        <v>-47298.542905999988</v>
      </c>
      <c r="H98" s="178">
        <v>-1.8571170571836901</v>
      </c>
    </row>
    <row r="99" spans="1:8" ht="15.75" thickBot="1" x14ac:dyDescent="0.3">
      <c r="A99" s="162" t="s">
        <v>151</v>
      </c>
      <c r="B99" s="63"/>
      <c r="C99" s="162"/>
      <c r="D99" s="163"/>
      <c r="E99" s="162"/>
      <c r="F99" s="163"/>
      <c r="G99" s="164"/>
      <c r="H99" s="65"/>
    </row>
    <row r="100" spans="1:8" x14ac:dyDescent="0.25">
      <c r="A100" s="165"/>
      <c r="B100" s="29"/>
      <c r="C100" s="194">
        <v>1257037.9439999999</v>
      </c>
      <c r="D100" s="165"/>
      <c r="E100" s="421">
        <v>1299052.9730972801</v>
      </c>
      <c r="G100" s="57">
        <v>-42015.029097280058</v>
      </c>
    </row>
    <row r="101" spans="1:8" x14ac:dyDescent="0.25">
      <c r="E101" s="57"/>
    </row>
    <row r="102" spans="1:8" x14ac:dyDescent="0.25">
      <c r="G102" s="57"/>
    </row>
    <row r="103" spans="1:8" ht="15.75" x14ac:dyDescent="0.25">
      <c r="A103" s="95"/>
      <c r="B103"/>
      <c r="C103" s="98" t="s">
        <v>67</v>
      </c>
      <c r="D103" s="98"/>
      <c r="E103" s="98"/>
      <c r="F103" s="98"/>
    </row>
    <row r="104" spans="1:8" ht="15.75" x14ac:dyDescent="0.25">
      <c r="A104" s="104"/>
      <c r="B104"/>
      <c r="C104" s="105" t="s">
        <v>71</v>
      </c>
      <c r="D104" s="105"/>
      <c r="E104" s="105"/>
      <c r="F104" s="105"/>
    </row>
    <row r="105" spans="1:8" ht="15.75" x14ac:dyDescent="0.25">
      <c r="A105" s="111"/>
      <c r="B105"/>
      <c r="C105"/>
      <c r="D105"/>
      <c r="E105"/>
      <c r="F105"/>
    </row>
    <row r="106" spans="1:8" ht="15.75" x14ac:dyDescent="0.25">
      <c r="A106" s="608"/>
      <c r="B106" s="608"/>
      <c r="C106" s="112" t="s">
        <v>77</v>
      </c>
      <c r="D106" s="112"/>
      <c r="E106"/>
      <c r="F106"/>
    </row>
    <row r="107" spans="1:8" ht="15.75" x14ac:dyDescent="0.25">
      <c r="A107" s="113"/>
      <c r="B107"/>
      <c r="C107" s="605" t="s">
        <v>79</v>
      </c>
      <c r="D107" s="605"/>
      <c r="E107" s="605"/>
      <c r="F107" s="605"/>
    </row>
    <row r="108" spans="1:8" x14ac:dyDescent="0.25">
      <c r="C108"/>
      <c r="D108"/>
      <c r="E108"/>
      <c r="F108"/>
    </row>
  </sheetData>
  <mergeCells count="7">
    <mergeCell ref="A106:B106"/>
    <mergeCell ref="C107:F107"/>
    <mergeCell ref="T11:AC11"/>
    <mergeCell ref="C17:D17"/>
    <mergeCell ref="E17:F17"/>
    <mergeCell ref="G17:H17"/>
    <mergeCell ref="V30:Y30"/>
  </mergeCells>
  <pageMargins left="0.7" right="0.7" top="0.75" bottom="0.75" header="0.3" footer="0.3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108"/>
  <sheetViews>
    <sheetView topLeftCell="A74" zoomScale="78" zoomScaleNormal="78" workbookViewId="0">
      <selection activeCell="J99" sqref="J99"/>
    </sheetView>
  </sheetViews>
  <sheetFormatPr defaultRowHeight="15" x14ac:dyDescent="0.25"/>
  <cols>
    <col min="1" max="1" width="46.5703125" style="2" customWidth="1"/>
    <col min="2" max="2" width="43.42578125" style="2" customWidth="1"/>
    <col min="3" max="4" width="14.28515625" style="2" customWidth="1"/>
    <col min="5" max="5" width="16.28515625" style="2" customWidth="1"/>
    <col min="6" max="6" width="12.85546875" style="2" customWidth="1"/>
    <col min="7" max="7" width="10.5703125" style="2" customWidth="1"/>
    <col min="8" max="8" width="14.7109375" style="2" customWidth="1"/>
    <col min="9" max="9" width="9.140625" style="2"/>
    <col min="10" max="10" width="8.85546875" style="2" customWidth="1"/>
    <col min="11" max="11" width="39.28515625" style="2" customWidth="1"/>
    <col min="12" max="13" width="18.85546875" style="2" customWidth="1"/>
    <col min="14" max="14" width="12.5703125" style="2" customWidth="1"/>
    <col min="15" max="15" width="15.42578125" style="2" customWidth="1"/>
    <col min="16" max="16" width="15.85546875" style="2" customWidth="1"/>
    <col min="17" max="17" width="13.85546875" style="2" customWidth="1"/>
    <col min="18" max="18" width="13" style="2" customWidth="1"/>
    <col min="19" max="19" width="13.42578125" style="2" customWidth="1"/>
    <col min="20" max="20" width="12.5703125" style="2" customWidth="1"/>
    <col min="21" max="21" width="11.42578125" style="2" customWidth="1"/>
    <col min="22" max="22" width="11.140625" style="2" customWidth="1"/>
    <col min="23" max="23" width="11.7109375" style="2" customWidth="1"/>
    <col min="24" max="24" width="11.140625" style="2" customWidth="1"/>
    <col min="25" max="25" width="9.140625" style="2"/>
    <col min="26" max="27" width="9.5703125" style="2" bestFit="1" customWidth="1"/>
    <col min="28" max="28" width="9.5703125" style="2" customWidth="1"/>
    <col min="29" max="29" width="14.28515625" style="2" customWidth="1"/>
    <col min="30" max="30" width="13.42578125" style="2" customWidth="1"/>
    <col min="31" max="16384" width="9.140625" style="2"/>
  </cols>
  <sheetData>
    <row r="1" spans="1:29" x14ac:dyDescent="0.25">
      <c r="A1" s="1" t="s">
        <v>0</v>
      </c>
      <c r="B1"/>
      <c r="C1"/>
      <c r="D1"/>
      <c r="E1"/>
    </row>
    <row r="2" spans="1:29" x14ac:dyDescent="0.25">
      <c r="A2" s="2" t="s">
        <v>1</v>
      </c>
      <c r="B2"/>
      <c r="C2"/>
      <c r="D2"/>
      <c r="E2"/>
    </row>
    <row r="3" spans="1:29" x14ac:dyDescent="0.25">
      <c r="A3" s="2" t="s">
        <v>214</v>
      </c>
      <c r="B3"/>
      <c r="C3"/>
      <c r="D3"/>
      <c r="E3"/>
      <c r="J3" s="637"/>
      <c r="K3" s="637"/>
      <c r="L3" s="637"/>
      <c r="M3" s="637"/>
      <c r="N3" s="637"/>
      <c r="O3" s="637"/>
      <c r="P3" s="637"/>
      <c r="Q3" s="637"/>
      <c r="R3" s="637"/>
      <c r="S3" s="637"/>
      <c r="T3" s="637"/>
      <c r="U3" s="637"/>
      <c r="V3" s="637"/>
      <c r="W3" s="637"/>
      <c r="X3" s="637"/>
      <c r="Y3" s="637"/>
      <c r="Z3" s="637"/>
      <c r="AA3" s="637"/>
      <c r="AB3" s="637"/>
      <c r="AC3" s="637"/>
    </row>
    <row r="4" spans="1:29" ht="15" customHeight="1" x14ac:dyDescent="0.25">
      <c r="A4" s="636" t="s">
        <v>3</v>
      </c>
      <c r="B4" s="636" t="s">
        <v>4</v>
      </c>
      <c r="C4" s="636"/>
      <c r="D4" s="636"/>
      <c r="E4" s="636"/>
      <c r="F4" s="637"/>
      <c r="G4" s="637"/>
      <c r="H4" s="637"/>
      <c r="J4" s="637"/>
      <c r="K4" s="636" t="s">
        <v>5</v>
      </c>
      <c r="L4" s="636"/>
      <c r="M4" s="636"/>
      <c r="N4" s="636"/>
      <c r="O4" s="636"/>
      <c r="P4" s="636"/>
      <c r="Q4" s="636"/>
      <c r="R4" s="636"/>
      <c r="S4" s="636"/>
      <c r="T4" s="636"/>
      <c r="U4" s="636"/>
      <c r="V4" s="636"/>
      <c r="W4" s="636"/>
      <c r="X4" s="636"/>
      <c r="Y4" s="636"/>
      <c r="Z4" s="636"/>
      <c r="AA4" s="636"/>
      <c r="AB4" s="636"/>
      <c r="AC4" s="636"/>
    </row>
    <row r="5" spans="1:29" ht="15" customHeight="1" x14ac:dyDescent="0.25">
      <c r="A5" s="636" t="s">
        <v>6</v>
      </c>
      <c r="B5" s="636"/>
      <c r="C5" s="636"/>
      <c r="D5" s="636"/>
      <c r="E5" s="636"/>
      <c r="F5" s="637"/>
      <c r="G5" s="637"/>
      <c r="H5" s="637"/>
      <c r="J5" s="637"/>
      <c r="K5" s="636" t="s">
        <v>6</v>
      </c>
      <c r="L5" s="636"/>
      <c r="M5" s="636"/>
      <c r="N5" s="636"/>
      <c r="O5" s="636"/>
      <c r="P5" s="636"/>
      <c r="Q5" s="636"/>
      <c r="R5" s="636"/>
      <c r="S5" s="636"/>
      <c r="T5" s="636"/>
      <c r="U5" s="636"/>
      <c r="V5" s="636"/>
      <c r="W5" s="636"/>
      <c r="X5" s="636"/>
      <c r="Y5" s="636"/>
      <c r="Z5" s="636"/>
      <c r="AA5" s="636"/>
      <c r="AB5" s="636"/>
      <c r="AC5" s="636"/>
    </row>
    <row r="6" spans="1:29" ht="15" customHeight="1" x14ac:dyDescent="0.3">
      <c r="A6" s="636" t="s">
        <v>7</v>
      </c>
      <c r="B6" s="636"/>
      <c r="C6" s="636"/>
      <c r="D6" s="636"/>
      <c r="E6" s="636"/>
      <c r="F6" s="637"/>
      <c r="G6" s="637"/>
      <c r="H6" s="637"/>
      <c r="J6" s="640"/>
      <c r="K6" s="636" t="s">
        <v>7</v>
      </c>
      <c r="L6" s="636"/>
      <c r="M6" s="636"/>
      <c r="N6" s="636"/>
      <c r="O6" s="636"/>
      <c r="P6" s="636"/>
      <c r="Q6" s="636"/>
      <c r="R6" s="636"/>
      <c r="S6" s="636"/>
      <c r="T6" s="636"/>
      <c r="U6" s="636"/>
      <c r="V6" s="636"/>
      <c r="W6" s="636"/>
      <c r="X6" s="636"/>
      <c r="Y6" s="636"/>
      <c r="Z6" s="636"/>
      <c r="AA6" s="636"/>
      <c r="AB6" s="636"/>
      <c r="AC6" s="636"/>
    </row>
    <row r="7" spans="1:29" ht="15" customHeight="1" x14ac:dyDescent="0.3">
      <c r="A7" s="636" t="s">
        <v>152</v>
      </c>
      <c r="B7" s="636"/>
      <c r="C7" s="636"/>
      <c r="D7" s="636"/>
      <c r="E7" s="636"/>
      <c r="F7" s="637"/>
      <c r="G7" s="637"/>
      <c r="H7" s="637"/>
      <c r="J7" s="640"/>
      <c r="K7" s="636" t="s">
        <v>152</v>
      </c>
      <c r="L7" s="636"/>
      <c r="M7" s="636"/>
      <c r="N7" s="636"/>
      <c r="O7" s="636"/>
      <c r="P7" s="636"/>
      <c r="Q7" s="636"/>
      <c r="R7" s="636"/>
      <c r="S7" s="636"/>
      <c r="T7" s="636"/>
      <c r="U7" s="636"/>
      <c r="V7" s="636"/>
      <c r="W7" s="636"/>
      <c r="X7" s="636"/>
      <c r="Y7" s="636"/>
      <c r="Z7" s="636"/>
      <c r="AA7" s="636"/>
      <c r="AB7" s="636"/>
      <c r="AC7" s="636"/>
    </row>
    <row r="8" spans="1:29" ht="15" customHeight="1" x14ac:dyDescent="0.3">
      <c r="A8" s="638" t="s">
        <v>215</v>
      </c>
      <c r="B8" s="638"/>
      <c r="C8" s="638"/>
      <c r="D8" s="638"/>
      <c r="E8" s="638"/>
      <c r="F8" s="637"/>
      <c r="G8" s="637"/>
      <c r="H8" s="637"/>
      <c r="J8" s="640"/>
      <c r="K8" s="638" t="s">
        <v>215</v>
      </c>
      <c r="L8" s="638"/>
      <c r="M8" s="638"/>
      <c r="N8" s="638"/>
      <c r="O8" s="638"/>
      <c r="P8" s="638"/>
      <c r="Q8" s="638"/>
      <c r="R8" s="638"/>
      <c r="S8" s="638"/>
      <c r="T8" s="638"/>
      <c r="U8" s="638"/>
      <c r="V8" s="638"/>
      <c r="W8" s="638"/>
      <c r="X8" s="638"/>
      <c r="Y8" s="638"/>
      <c r="Z8" s="638"/>
      <c r="AA8" s="638"/>
      <c r="AB8" s="638"/>
      <c r="AC8" s="638"/>
    </row>
    <row r="9" spans="1:29" ht="15" customHeight="1" thickBot="1" x14ac:dyDescent="0.3">
      <c r="A9" s="645" t="s">
        <v>153</v>
      </c>
      <c r="B9" s="645"/>
      <c r="C9" s="645"/>
      <c r="D9" s="645"/>
      <c r="E9" s="645"/>
      <c r="F9" s="637"/>
      <c r="G9" s="637"/>
      <c r="H9" s="637"/>
      <c r="J9" s="641"/>
      <c r="K9" s="639" t="s">
        <v>153</v>
      </c>
      <c r="L9" s="639"/>
      <c r="M9" s="639"/>
      <c r="N9" s="639"/>
      <c r="O9" s="639"/>
      <c r="P9" s="639"/>
      <c r="Q9" s="639"/>
      <c r="R9" s="639"/>
      <c r="S9" s="639"/>
      <c r="T9" s="639"/>
      <c r="U9" s="639"/>
      <c r="V9" s="639"/>
      <c r="W9" s="639"/>
      <c r="X9" s="639"/>
      <c r="Y9" s="639"/>
      <c r="Z9" s="639"/>
      <c r="AA9" s="639"/>
      <c r="AB9" s="639"/>
      <c r="AC9" s="639"/>
    </row>
    <row r="10" spans="1:29" ht="15.75" thickBot="1" x14ac:dyDescent="0.3">
      <c r="A10" s="5" t="s">
        <v>12</v>
      </c>
      <c r="B10" s="6"/>
      <c r="C10" s="7"/>
      <c r="D10" s="7"/>
      <c r="E10" s="8"/>
      <c r="J10" s="637"/>
      <c r="K10" s="642"/>
      <c r="L10" s="642"/>
      <c r="M10" s="642"/>
      <c r="N10" s="642"/>
      <c r="O10" s="642"/>
      <c r="P10" s="642"/>
      <c r="Q10" s="642"/>
      <c r="R10" s="642"/>
      <c r="S10" s="642"/>
      <c r="T10" s="642"/>
      <c r="U10" s="642"/>
      <c r="V10" s="642"/>
      <c r="W10" s="642"/>
      <c r="X10" s="637"/>
      <c r="Y10" s="637"/>
      <c r="Z10" s="637"/>
      <c r="AA10" s="637"/>
      <c r="AB10" s="637"/>
      <c r="AC10" s="637"/>
    </row>
    <row r="11" spans="1:29" ht="16.5" thickBot="1" x14ac:dyDescent="0.3">
      <c r="A11" s="10" t="s">
        <v>13</v>
      </c>
      <c r="B11" s="11">
        <v>2247</v>
      </c>
      <c r="C11" s="12"/>
      <c r="D11" s="12"/>
      <c r="E11" s="13"/>
      <c r="J11" s="14"/>
      <c r="K11" s="15"/>
      <c r="L11" s="16" t="s">
        <v>14</v>
      </c>
      <c r="M11" s="424" t="s">
        <v>15</v>
      </c>
      <c r="N11" s="17" t="s">
        <v>16</v>
      </c>
      <c r="O11" s="17" t="s">
        <v>16</v>
      </c>
      <c r="P11" s="17" t="s">
        <v>17</v>
      </c>
      <c r="Q11" s="17" t="s">
        <v>18</v>
      </c>
      <c r="R11" s="16" t="s">
        <v>19</v>
      </c>
      <c r="S11" s="17" t="s">
        <v>20</v>
      </c>
      <c r="T11" s="617" t="s">
        <v>21</v>
      </c>
      <c r="U11" s="618"/>
      <c r="V11" s="618"/>
      <c r="W11" s="618"/>
      <c r="X11" s="618"/>
      <c r="Y11" s="618"/>
      <c r="Z11" s="618"/>
      <c r="AA11" s="618"/>
      <c r="AB11" s="618"/>
      <c r="AC11" s="619"/>
    </row>
    <row r="12" spans="1:29" ht="15.75" x14ac:dyDescent="0.25">
      <c r="A12" s="18" t="s">
        <v>22</v>
      </c>
      <c r="B12" s="19" t="s">
        <v>23</v>
      </c>
      <c r="C12" s="20"/>
      <c r="D12" s="20"/>
      <c r="E12" s="21"/>
      <c r="J12" s="24"/>
      <c r="K12" s="25"/>
      <c r="L12" s="198" t="s">
        <v>24</v>
      </c>
      <c r="M12" s="198" t="s">
        <v>25</v>
      </c>
      <c r="N12" s="198" t="s">
        <v>26</v>
      </c>
      <c r="O12" s="198" t="s">
        <v>26</v>
      </c>
      <c r="P12" s="198" t="s">
        <v>27</v>
      </c>
      <c r="Q12" s="198" t="s">
        <v>26</v>
      </c>
      <c r="R12" s="198" t="s">
        <v>26</v>
      </c>
      <c r="S12" s="198" t="s">
        <v>25</v>
      </c>
      <c r="T12" s="16" t="s">
        <v>28</v>
      </c>
      <c r="U12" s="16" t="s">
        <v>29</v>
      </c>
      <c r="V12" s="16" t="s">
        <v>30</v>
      </c>
      <c r="W12" s="16" t="s">
        <v>31</v>
      </c>
      <c r="X12" s="16" t="s">
        <v>249</v>
      </c>
      <c r="Y12" s="199" t="s">
        <v>169</v>
      </c>
      <c r="Z12" s="22" t="s">
        <v>32</v>
      </c>
      <c r="AA12" s="22" t="s">
        <v>170</v>
      </c>
      <c r="AB12" s="200" t="s">
        <v>171</v>
      </c>
      <c r="AC12" s="200" t="s">
        <v>172</v>
      </c>
    </row>
    <row r="13" spans="1:29" ht="16.5" thickBot="1" x14ac:dyDescent="0.3">
      <c r="A13" s="23" t="s">
        <v>33</v>
      </c>
      <c r="B13" s="11">
        <v>1375.7</v>
      </c>
      <c r="C13" s="12"/>
      <c r="D13" s="12"/>
      <c r="E13" s="13"/>
      <c r="J13" s="24"/>
      <c r="K13" s="25"/>
      <c r="L13" s="26" t="s">
        <v>34</v>
      </c>
      <c r="M13" s="26"/>
      <c r="N13" s="26" t="s">
        <v>35</v>
      </c>
      <c r="O13" s="26" t="s">
        <v>36</v>
      </c>
      <c r="P13" s="26" t="s">
        <v>26</v>
      </c>
      <c r="Q13" s="26"/>
      <c r="R13" s="26"/>
      <c r="S13" s="26" t="s">
        <v>37</v>
      </c>
      <c r="T13" s="26" t="s">
        <v>38</v>
      </c>
      <c r="U13" s="26"/>
      <c r="V13" s="26"/>
      <c r="W13" s="26"/>
      <c r="X13" s="26"/>
      <c r="Y13" s="201"/>
      <c r="Z13" s="27"/>
      <c r="AA13" s="27"/>
      <c r="AB13" s="202" t="s">
        <v>173</v>
      </c>
      <c r="AC13" s="202"/>
    </row>
    <row r="14" spans="1:29" ht="16.5" thickBot="1" x14ac:dyDescent="0.3">
      <c r="A14" s="10" t="s">
        <v>39</v>
      </c>
      <c r="B14" s="28">
        <v>0</v>
      </c>
      <c r="C14" s="29"/>
      <c r="D14" s="29"/>
      <c r="E14" s="30"/>
      <c r="J14" s="27"/>
      <c r="K14" s="31"/>
      <c r="L14" s="26" t="s">
        <v>40</v>
      </c>
      <c r="M14" s="26" t="s">
        <v>40</v>
      </c>
      <c r="N14" s="26" t="s">
        <v>40</v>
      </c>
      <c r="O14" s="26" t="s">
        <v>40</v>
      </c>
      <c r="P14" s="26" t="s">
        <v>40</v>
      </c>
      <c r="Q14" s="26" t="s">
        <v>40</v>
      </c>
      <c r="R14" s="26" t="s">
        <v>40</v>
      </c>
      <c r="S14" s="26" t="s">
        <v>41</v>
      </c>
      <c r="T14" s="26" t="s">
        <v>40</v>
      </c>
      <c r="U14" s="26" t="s">
        <v>40</v>
      </c>
      <c r="V14" s="26" t="s">
        <v>40</v>
      </c>
      <c r="W14" s="26" t="s">
        <v>40</v>
      </c>
      <c r="X14" s="26" t="s">
        <v>40</v>
      </c>
      <c r="Y14" s="32" t="s">
        <v>40</v>
      </c>
      <c r="Z14" s="32" t="s">
        <v>40</v>
      </c>
      <c r="AA14" s="32" t="s">
        <v>41</v>
      </c>
      <c r="AB14" s="32" t="s">
        <v>40</v>
      </c>
      <c r="AC14" s="203" t="s">
        <v>40</v>
      </c>
    </row>
    <row r="15" spans="1:29" ht="15.75" x14ac:dyDescent="0.25">
      <c r="A15" s="33" t="s">
        <v>42</v>
      </c>
      <c r="B15" s="34">
        <v>3</v>
      </c>
      <c r="C15" s="35"/>
      <c r="D15" s="35"/>
      <c r="E15" s="36"/>
      <c r="J15" s="204" t="s">
        <v>43</v>
      </c>
      <c r="K15" s="38" t="s">
        <v>154</v>
      </c>
      <c r="L15" s="39">
        <v>43170.007999999914</v>
      </c>
      <c r="M15" s="39"/>
      <c r="N15" s="39"/>
      <c r="O15" s="39"/>
      <c r="P15" s="39"/>
      <c r="Q15" s="39"/>
      <c r="R15" s="39"/>
      <c r="S15" s="40"/>
      <c r="T15" s="41"/>
      <c r="U15" s="40"/>
      <c r="V15" s="40"/>
      <c r="W15" s="40"/>
      <c r="X15" s="205"/>
      <c r="Y15" s="206"/>
      <c r="Z15" s="206"/>
      <c r="AA15" s="206"/>
      <c r="AB15" s="207"/>
      <c r="AC15" s="42"/>
    </row>
    <row r="16" spans="1:29" ht="16.5" thickBot="1" x14ac:dyDescent="0.3">
      <c r="A16" s="43" t="s">
        <v>44</v>
      </c>
      <c r="B16" s="28">
        <v>2</v>
      </c>
      <c r="C16" s="20"/>
      <c r="D16" s="20"/>
      <c r="E16" s="21"/>
      <c r="J16" s="24"/>
      <c r="K16" s="44"/>
      <c r="L16" s="45"/>
      <c r="M16" s="45"/>
      <c r="N16" s="46"/>
      <c r="O16" s="46"/>
      <c r="P16" s="46"/>
      <c r="Q16" s="46"/>
      <c r="R16" s="46"/>
      <c r="S16" s="45"/>
      <c r="T16" s="45"/>
      <c r="U16" s="45"/>
      <c r="V16" s="45"/>
      <c r="W16" s="45"/>
      <c r="X16" s="45"/>
      <c r="Y16" s="208"/>
      <c r="Z16" s="208"/>
      <c r="AA16" s="208"/>
      <c r="AB16" s="209"/>
      <c r="AC16" s="47"/>
    </row>
    <row r="17" spans="1:30" ht="16.5" thickBot="1" x14ac:dyDescent="0.3">
      <c r="A17" s="48"/>
      <c r="B17" s="48"/>
      <c r="C17" s="606" t="s">
        <v>45</v>
      </c>
      <c r="D17" s="607"/>
      <c r="E17" s="606" t="s">
        <v>46</v>
      </c>
      <c r="F17" s="607"/>
      <c r="G17" s="606" t="s">
        <v>47</v>
      </c>
      <c r="H17" s="607"/>
      <c r="J17" s="24"/>
      <c r="K17" s="44"/>
      <c r="L17" s="45"/>
      <c r="M17" s="45"/>
      <c r="N17" s="46"/>
      <c r="O17" s="46"/>
      <c r="P17" s="46"/>
      <c r="Q17" s="46"/>
      <c r="R17" s="46"/>
      <c r="S17" s="45"/>
      <c r="T17" s="45"/>
      <c r="U17" s="45"/>
      <c r="V17" s="45"/>
      <c r="W17" s="45"/>
      <c r="X17" s="210"/>
      <c r="Y17" s="208"/>
      <c r="Z17" s="208"/>
      <c r="AA17" s="208"/>
      <c r="AB17" s="209"/>
      <c r="AC17" s="47"/>
    </row>
    <row r="18" spans="1:30" ht="15.75" x14ac:dyDescent="0.25">
      <c r="A18" s="50" t="s">
        <v>48</v>
      </c>
      <c r="B18" s="50" t="s">
        <v>49</v>
      </c>
      <c r="C18" s="51" t="s">
        <v>50</v>
      </c>
      <c r="D18" s="52" t="s">
        <v>51</v>
      </c>
      <c r="E18" s="51" t="s">
        <v>50</v>
      </c>
      <c r="F18" s="53" t="s">
        <v>51</v>
      </c>
      <c r="G18" s="51" t="s">
        <v>50</v>
      </c>
      <c r="H18" s="52" t="s">
        <v>51</v>
      </c>
      <c r="J18" s="54">
        <v>1</v>
      </c>
      <c r="K18" s="55" t="s">
        <v>62</v>
      </c>
      <c r="L18" s="46">
        <v>77827.63</v>
      </c>
      <c r="M18" s="46">
        <v>52475.57</v>
      </c>
      <c r="N18" s="46">
        <v>486.07</v>
      </c>
      <c r="O18" s="46"/>
      <c r="P18" s="46">
        <v>1957.98</v>
      </c>
      <c r="Q18" s="46">
        <v>620.15</v>
      </c>
      <c r="R18" s="46">
        <v>8213.32</v>
      </c>
      <c r="S18" s="46">
        <f>T18+U18+V18+W18+X18+Y18+Z18+AA18+AB18+AC18</f>
        <v>36039.21</v>
      </c>
      <c r="T18" s="46">
        <v>2857.01</v>
      </c>
      <c r="U18" s="46">
        <v>7066.08</v>
      </c>
      <c r="V18" s="46">
        <v>16388.990000000002</v>
      </c>
      <c r="W18" s="46">
        <v>190.28</v>
      </c>
      <c r="X18" s="212"/>
      <c r="Y18" s="208"/>
      <c r="Z18" s="208">
        <v>17.72</v>
      </c>
      <c r="AA18" s="208">
        <v>4201.63</v>
      </c>
      <c r="AB18" s="209">
        <v>-608.72</v>
      </c>
      <c r="AC18" s="47">
        <v>5926.22</v>
      </c>
      <c r="AD18" s="57"/>
    </row>
    <row r="19" spans="1:30" ht="15.75" x14ac:dyDescent="0.25">
      <c r="A19" s="50" t="s">
        <v>53</v>
      </c>
      <c r="B19" s="50" t="s">
        <v>54</v>
      </c>
      <c r="C19" s="58" t="s">
        <v>55</v>
      </c>
      <c r="D19" s="59" t="s">
        <v>56</v>
      </c>
      <c r="E19" s="58" t="s">
        <v>55</v>
      </c>
      <c r="F19" s="60" t="s">
        <v>57</v>
      </c>
      <c r="G19" s="58" t="s">
        <v>55</v>
      </c>
      <c r="H19" s="59" t="s">
        <v>57</v>
      </c>
      <c r="J19" s="54">
        <v>2</v>
      </c>
      <c r="K19" s="44" t="s">
        <v>155</v>
      </c>
      <c r="L19" s="46">
        <v>500534.4</v>
      </c>
      <c r="M19" s="46">
        <v>425049.84</v>
      </c>
      <c r="N19" s="46">
        <v>3326.4</v>
      </c>
      <c r="O19" s="46">
        <v>12949.14</v>
      </c>
      <c r="P19" s="46">
        <v>11503.44</v>
      </c>
      <c r="Q19" s="46">
        <v>3643.86</v>
      </c>
      <c r="R19" s="46">
        <v>45744.81</v>
      </c>
      <c r="S19" s="46">
        <f t="shared" ref="S19" si="0">T19+U19+V19+W19+X19+Y19+Z19+AA19+AB19+AC19</f>
        <v>132995.53</v>
      </c>
      <c r="T19" s="46">
        <v>4690.26</v>
      </c>
      <c r="U19" s="46">
        <v>9860.6</v>
      </c>
      <c r="V19" s="46">
        <v>24014.080000000002</v>
      </c>
      <c r="W19" s="46">
        <v>0</v>
      </c>
      <c r="X19" s="212">
        <v>420</v>
      </c>
      <c r="Y19" s="215">
        <v>55</v>
      </c>
      <c r="Z19" s="215"/>
      <c r="AA19" s="215">
        <v>22440</v>
      </c>
      <c r="AB19" s="216">
        <v>34000</v>
      </c>
      <c r="AC19" s="61">
        <v>37515.589999999997</v>
      </c>
      <c r="AD19" s="57"/>
    </row>
    <row r="20" spans="1:30" ht="15.75" x14ac:dyDescent="0.25">
      <c r="A20" s="62"/>
      <c r="B20" s="62"/>
      <c r="C20" s="10"/>
      <c r="D20" s="59" t="s">
        <v>58</v>
      </c>
      <c r="E20" s="10"/>
      <c r="F20" s="60" t="s">
        <v>58</v>
      </c>
      <c r="G20" s="10"/>
      <c r="H20" s="59" t="s">
        <v>58</v>
      </c>
      <c r="J20" s="54"/>
      <c r="K20" s="44"/>
      <c r="L20" s="46"/>
      <c r="M20" s="46"/>
      <c r="N20" s="46"/>
      <c r="O20" s="46"/>
      <c r="P20" s="46"/>
      <c r="Q20" s="46"/>
      <c r="R20" s="46"/>
      <c r="S20" s="46"/>
      <c r="T20" s="46"/>
      <c r="U20" s="46"/>
      <c r="V20" s="46"/>
      <c r="W20" s="46"/>
      <c r="X20" s="212"/>
      <c r="Y20" s="208"/>
      <c r="Z20" s="208"/>
      <c r="AA20" s="208"/>
      <c r="AB20" s="209"/>
      <c r="AC20" s="218"/>
      <c r="AD20" s="57"/>
    </row>
    <row r="21" spans="1:30" ht="16.5" thickBot="1" x14ac:dyDescent="0.3">
      <c r="A21" s="63"/>
      <c r="B21" s="63"/>
      <c r="C21" s="64" t="s">
        <v>41</v>
      </c>
      <c r="D21" s="65" t="s">
        <v>40</v>
      </c>
      <c r="E21" s="64" t="s">
        <v>41</v>
      </c>
      <c r="F21" s="66" t="s">
        <v>40</v>
      </c>
      <c r="G21" s="64" t="s">
        <v>41</v>
      </c>
      <c r="H21" s="65" t="s">
        <v>40</v>
      </c>
      <c r="J21" s="54">
        <v>3</v>
      </c>
      <c r="K21" s="44" t="s">
        <v>156</v>
      </c>
      <c r="L21" s="46">
        <v>497890.88</v>
      </c>
      <c r="M21" s="46">
        <v>395076.81</v>
      </c>
      <c r="N21" s="46">
        <v>3252.77</v>
      </c>
      <c r="O21" s="46">
        <v>10838.06</v>
      </c>
      <c r="P21" s="46">
        <v>11525.59</v>
      </c>
      <c r="Q21" s="46">
        <v>3650.81</v>
      </c>
      <c r="R21" s="46">
        <v>47054.96</v>
      </c>
      <c r="S21" s="46">
        <f>T21+U21+V21+W21+X21+Y21+Z21+AA21+AB21+AC21</f>
        <v>141953.96</v>
      </c>
      <c r="T21" s="46">
        <v>5711.94</v>
      </c>
      <c r="U21" s="46">
        <v>14558.49</v>
      </c>
      <c r="V21" s="46">
        <v>33466.54</v>
      </c>
      <c r="W21" s="46">
        <v>189.06</v>
      </c>
      <c r="X21" s="212">
        <v>420</v>
      </c>
      <c r="Y21" s="215">
        <v>55</v>
      </c>
      <c r="Z21" s="215">
        <v>32.28</v>
      </c>
      <c r="AA21" s="215">
        <v>21727.73</v>
      </c>
      <c r="AB21" s="216">
        <v>28291.54</v>
      </c>
      <c r="AC21" s="47">
        <v>37501.379999999997</v>
      </c>
      <c r="AD21" s="57"/>
    </row>
    <row r="22" spans="1:30" ht="24.75" customHeight="1" x14ac:dyDescent="0.25">
      <c r="A22" s="67" t="s">
        <v>59</v>
      </c>
      <c r="B22" s="68"/>
      <c r="C22" s="69">
        <v>61576.331999999995</v>
      </c>
      <c r="D22" s="70">
        <v>3.73</v>
      </c>
      <c r="E22" s="69">
        <v>61576.332000000002</v>
      </c>
      <c r="F22" s="70">
        <v>3.73</v>
      </c>
      <c r="G22" s="71">
        <v>0</v>
      </c>
      <c r="H22" s="72">
        <v>0</v>
      </c>
      <c r="J22" s="54"/>
      <c r="K22" s="44"/>
      <c r="L22" s="46"/>
      <c r="M22" s="46"/>
      <c r="N22" s="46"/>
      <c r="O22" s="46"/>
      <c r="P22" s="46"/>
      <c r="Q22" s="46"/>
      <c r="R22" s="46"/>
      <c r="S22" s="46"/>
      <c r="T22" s="46"/>
      <c r="U22" s="46"/>
      <c r="V22" s="46"/>
      <c r="W22" s="46"/>
      <c r="X22" s="212"/>
      <c r="Y22" s="208"/>
      <c r="Z22" s="208"/>
      <c r="AA22" s="208"/>
      <c r="AB22" s="209"/>
      <c r="AC22" s="47"/>
      <c r="AD22" s="57"/>
    </row>
    <row r="23" spans="1:30" ht="27.75" customHeight="1" x14ac:dyDescent="0.25">
      <c r="A23" s="73" t="s">
        <v>60</v>
      </c>
      <c r="B23" s="73" t="s">
        <v>61</v>
      </c>
      <c r="C23" s="74"/>
      <c r="D23" s="75"/>
      <c r="E23" s="74"/>
      <c r="F23" s="75"/>
      <c r="G23" s="74"/>
      <c r="H23" s="75"/>
      <c r="J23" s="54">
        <v>4</v>
      </c>
      <c r="K23" s="44" t="s">
        <v>264</v>
      </c>
      <c r="L23" s="46">
        <f>L18+L19-L21</f>
        <v>80471.150000000023</v>
      </c>
      <c r="M23" s="46">
        <f>M18+M19-M21</f>
        <v>82448.600000000035</v>
      </c>
      <c r="N23" s="46">
        <f t="shared" ref="N23:AC23" si="1">N18+N19-N21</f>
        <v>559.70000000000027</v>
      </c>
      <c r="O23" s="46">
        <f t="shared" si="1"/>
        <v>2111.08</v>
      </c>
      <c r="P23" s="46">
        <f t="shared" si="1"/>
        <v>1935.83</v>
      </c>
      <c r="Q23" s="46">
        <f t="shared" si="1"/>
        <v>613.20000000000027</v>
      </c>
      <c r="R23" s="46">
        <f t="shared" si="1"/>
        <v>6903.1699999999983</v>
      </c>
      <c r="S23" s="46">
        <f t="shared" ref="S23" si="2">T23+U23+V23+W23+X23+Y23+Z23+AA23+AB23+AC23</f>
        <v>27080.780000000006</v>
      </c>
      <c r="T23" s="46">
        <f t="shared" si="1"/>
        <v>1835.3300000000008</v>
      </c>
      <c r="U23" s="46">
        <f t="shared" si="1"/>
        <v>2368.1900000000005</v>
      </c>
      <c r="V23" s="46">
        <f t="shared" si="1"/>
        <v>6936.5300000000061</v>
      </c>
      <c r="W23" s="46">
        <f t="shared" si="1"/>
        <v>1.2199999999999989</v>
      </c>
      <c r="X23" s="46">
        <f t="shared" si="1"/>
        <v>0</v>
      </c>
      <c r="Y23" s="46">
        <f t="shared" si="1"/>
        <v>0</v>
      </c>
      <c r="Z23" s="46">
        <f t="shared" si="1"/>
        <v>-14.560000000000002</v>
      </c>
      <c r="AA23" s="46">
        <f t="shared" si="1"/>
        <v>4913.9000000000015</v>
      </c>
      <c r="AB23" s="46">
        <f t="shared" si="1"/>
        <v>5099.739999999998</v>
      </c>
      <c r="AC23" s="46">
        <f t="shared" si="1"/>
        <v>5940.43</v>
      </c>
      <c r="AD23" s="57"/>
    </row>
    <row r="24" spans="1:30" ht="15.75" x14ac:dyDescent="0.25">
      <c r="A24" s="77"/>
      <c r="B24" s="78"/>
      <c r="C24" s="79"/>
      <c r="D24" s="80"/>
      <c r="E24" s="79"/>
      <c r="F24" s="330"/>
      <c r="G24" s="81"/>
      <c r="H24" s="80"/>
      <c r="J24" s="54"/>
      <c r="K24" s="44"/>
      <c r="L24" s="82"/>
      <c r="M24" s="82"/>
      <c r="N24" s="82"/>
      <c r="O24" s="82"/>
      <c r="P24" s="82"/>
      <c r="Q24" s="82"/>
      <c r="R24" s="82"/>
      <c r="S24" s="82"/>
      <c r="T24" s="46"/>
      <c r="U24" s="46"/>
      <c r="V24" s="46"/>
      <c r="W24" s="46"/>
      <c r="X24" s="212"/>
      <c r="Y24" s="208"/>
      <c r="Z24" s="208"/>
      <c r="AA24" s="208"/>
      <c r="AB24" s="209"/>
      <c r="AC24" s="47"/>
    </row>
    <row r="25" spans="1:30" ht="23.25" customHeight="1" thickBot="1" x14ac:dyDescent="0.3">
      <c r="A25" s="83" t="s">
        <v>63</v>
      </c>
      <c r="B25" s="84"/>
      <c r="C25" s="85">
        <v>62897.004000000001</v>
      </c>
      <c r="D25" s="86">
        <v>3.81</v>
      </c>
      <c r="E25" s="85">
        <v>62897.004000000008</v>
      </c>
      <c r="F25" s="86">
        <v>3.81</v>
      </c>
      <c r="G25" s="71">
        <v>0</v>
      </c>
      <c r="H25" s="72">
        <v>0</v>
      </c>
      <c r="J25" s="87">
        <v>5</v>
      </c>
      <c r="K25" s="88" t="s">
        <v>64</v>
      </c>
      <c r="L25" s="383">
        <v>844848.91838000005</v>
      </c>
      <c r="M25" s="89"/>
      <c r="N25" s="90"/>
      <c r="O25" s="90"/>
      <c r="P25" s="90"/>
      <c r="Q25" s="90"/>
      <c r="R25" s="90"/>
      <c r="S25" s="90"/>
      <c r="T25" s="90"/>
      <c r="U25" s="90"/>
      <c r="V25" s="90"/>
      <c r="W25" s="90"/>
      <c r="X25" s="247"/>
      <c r="Y25" s="248"/>
      <c r="Z25" s="248"/>
      <c r="AA25" s="248"/>
      <c r="AB25" s="249"/>
      <c r="AC25" s="91"/>
    </row>
    <row r="26" spans="1:30" ht="120" x14ac:dyDescent="0.25">
      <c r="A26" s="73" t="s">
        <v>60</v>
      </c>
      <c r="B26" s="73" t="s">
        <v>65</v>
      </c>
      <c r="C26" s="92"/>
      <c r="D26" s="86"/>
      <c r="E26" s="93"/>
      <c r="F26" s="75"/>
      <c r="G26" s="94"/>
      <c r="H26" s="86"/>
      <c r="J26" s="95"/>
      <c r="K26" s="95"/>
      <c r="L26"/>
      <c r="M26"/>
      <c r="N26" s="96"/>
      <c r="O26" s="96"/>
      <c r="P26" s="96"/>
      <c r="Q26" s="96"/>
      <c r="R26" s="96"/>
      <c r="S26" s="97"/>
      <c r="T26" s="97"/>
      <c r="U26" s="97"/>
      <c r="V26" s="98" t="s">
        <v>67</v>
      </c>
      <c r="W26" s="98"/>
      <c r="X26" s="98"/>
      <c r="Y26" s="98"/>
    </row>
    <row r="27" spans="1:30" ht="15.75" x14ac:dyDescent="0.25">
      <c r="A27" s="99" t="s">
        <v>68</v>
      </c>
      <c r="B27" s="100" t="s">
        <v>69</v>
      </c>
      <c r="C27" s="71">
        <v>39620.159999999996</v>
      </c>
      <c r="D27" s="101">
        <v>2.4</v>
      </c>
      <c r="E27" s="102">
        <v>39620.160000000003</v>
      </c>
      <c r="F27" s="101">
        <v>2.4</v>
      </c>
      <c r="G27" s="115">
        <v>0</v>
      </c>
      <c r="H27" s="72">
        <v>0</v>
      </c>
      <c r="J27" s="95"/>
      <c r="K27" s="104"/>
      <c r="L27"/>
      <c r="M27"/>
      <c r="N27" s="97"/>
      <c r="O27" s="97"/>
      <c r="P27" s="97"/>
      <c r="Q27" s="97"/>
      <c r="R27" s="97"/>
      <c r="S27" s="97"/>
      <c r="T27" s="97"/>
      <c r="U27" s="97"/>
      <c r="V27" s="105" t="s">
        <v>71</v>
      </c>
      <c r="W27" s="105"/>
      <c r="X27" s="105"/>
      <c r="Y27" s="105"/>
    </row>
    <row r="28" spans="1:30" ht="15.75" x14ac:dyDescent="0.25">
      <c r="A28" s="106" t="s">
        <v>72</v>
      </c>
      <c r="B28" s="50" t="s">
        <v>73</v>
      </c>
      <c r="C28" s="107"/>
      <c r="D28" s="108" t="s">
        <v>34</v>
      </c>
      <c r="E28" s="107"/>
      <c r="F28" s="108" t="s">
        <v>34</v>
      </c>
      <c r="G28" s="109"/>
      <c r="H28" s="110" t="s">
        <v>34</v>
      </c>
      <c r="J28" s="95"/>
      <c r="K28" s="111"/>
      <c r="L28"/>
      <c r="M28"/>
      <c r="N28" s="97"/>
      <c r="O28" s="97"/>
      <c r="P28" s="97"/>
      <c r="Q28" s="97"/>
      <c r="R28" s="97"/>
      <c r="S28" s="97"/>
      <c r="T28" s="97"/>
      <c r="U28" s="97"/>
      <c r="V28"/>
      <c r="W28"/>
      <c r="X28"/>
      <c r="Y28"/>
    </row>
    <row r="29" spans="1:30" ht="15.75" x14ac:dyDescent="0.25">
      <c r="A29" s="106" t="s">
        <v>74</v>
      </c>
      <c r="B29" s="50" t="s">
        <v>75</v>
      </c>
      <c r="C29" s="107"/>
      <c r="D29" s="108"/>
      <c r="E29" s="107"/>
      <c r="F29" s="108"/>
      <c r="G29" s="109"/>
      <c r="H29" s="110"/>
      <c r="J29" s="95"/>
      <c r="K29" s="112"/>
      <c r="L29" s="112"/>
      <c r="M29" s="112"/>
      <c r="N29" s="97"/>
      <c r="O29" s="97"/>
      <c r="P29" s="97"/>
      <c r="Q29" s="97"/>
      <c r="R29" s="97"/>
      <c r="S29" s="97"/>
      <c r="T29" s="97"/>
      <c r="U29" s="97"/>
      <c r="V29" s="112" t="s">
        <v>77</v>
      </c>
      <c r="W29" s="112"/>
      <c r="X29"/>
      <c r="Y29"/>
    </row>
    <row r="30" spans="1:30" ht="15.75" x14ac:dyDescent="0.25">
      <c r="A30" s="106"/>
      <c r="B30" s="50"/>
      <c r="C30" s="107"/>
      <c r="D30" s="108"/>
      <c r="E30" s="331"/>
      <c r="F30" s="121"/>
      <c r="G30" s="109"/>
      <c r="H30" s="110"/>
      <c r="J30" s="95"/>
      <c r="K30" s="113"/>
      <c r="L30"/>
      <c r="M30"/>
      <c r="N30" s="97"/>
      <c r="O30" s="97"/>
      <c r="P30" s="97"/>
      <c r="Q30" s="97"/>
      <c r="R30" s="97"/>
      <c r="S30" s="97"/>
      <c r="T30" s="97"/>
      <c r="U30" s="97"/>
      <c r="V30" s="605" t="s">
        <v>79</v>
      </c>
      <c r="W30" s="605"/>
      <c r="X30" s="605"/>
      <c r="Y30" s="605"/>
    </row>
    <row r="31" spans="1:30" ht="15.75" x14ac:dyDescent="0.25">
      <c r="A31" s="99" t="s">
        <v>80</v>
      </c>
      <c r="B31" s="100" t="s">
        <v>81</v>
      </c>
      <c r="C31" s="102">
        <v>35493.06</v>
      </c>
      <c r="D31" s="312">
        <v>2.15</v>
      </c>
      <c r="E31" s="102">
        <v>35493.060000000005</v>
      </c>
      <c r="F31" s="101">
        <v>2.15</v>
      </c>
      <c r="G31" s="115">
        <v>0</v>
      </c>
      <c r="H31" s="103">
        <v>0</v>
      </c>
      <c r="J31" s="95"/>
      <c r="K31" s="95"/>
      <c r="L31" s="95"/>
      <c r="M31" s="95"/>
      <c r="N31" s="97"/>
      <c r="O31" s="97"/>
      <c r="P31" s="97"/>
      <c r="Q31" s="97"/>
      <c r="R31" s="97"/>
      <c r="S31" s="97"/>
      <c r="T31" s="116"/>
      <c r="U31" s="97"/>
      <c r="V31"/>
      <c r="W31"/>
      <c r="X31"/>
      <c r="Y31"/>
    </row>
    <row r="32" spans="1:30" ht="15.75" x14ac:dyDescent="0.25">
      <c r="A32" s="106" t="s">
        <v>82</v>
      </c>
      <c r="B32" s="50"/>
      <c r="C32" s="109"/>
      <c r="D32" s="332"/>
      <c r="E32" s="109"/>
      <c r="F32" s="108"/>
      <c r="G32" s="109"/>
      <c r="H32" s="110"/>
      <c r="J32" s="95"/>
      <c r="K32" s="117"/>
      <c r="L32" s="97"/>
      <c r="M32" s="97"/>
      <c r="N32" s="97"/>
      <c r="O32" s="97"/>
      <c r="P32" s="97"/>
      <c r="Q32" s="97"/>
      <c r="R32" s="97"/>
      <c r="S32" s="97"/>
      <c r="T32" s="97"/>
      <c r="U32" s="97"/>
      <c r="V32" s="97"/>
      <c r="W32" s="97"/>
      <c r="X32" s="97"/>
    </row>
    <row r="33" spans="1:24" ht="15.75" x14ac:dyDescent="0.25">
      <c r="A33" s="118" t="s">
        <v>83</v>
      </c>
      <c r="B33" s="119"/>
      <c r="C33" s="120"/>
      <c r="D33" s="333"/>
      <c r="E33" s="120"/>
      <c r="F33" s="121"/>
      <c r="G33" s="120"/>
      <c r="H33" s="122"/>
      <c r="J33" s="123"/>
      <c r="K33" s="124"/>
      <c r="L33" s="125"/>
      <c r="M33" s="125"/>
      <c r="N33" s="96"/>
      <c r="O33" s="96"/>
      <c r="P33" s="96"/>
      <c r="Q33" s="96"/>
      <c r="R33" s="96"/>
      <c r="S33" s="96"/>
      <c r="T33" s="97"/>
      <c r="U33" s="97"/>
      <c r="V33" s="97"/>
      <c r="W33" s="97"/>
      <c r="X33" s="97"/>
    </row>
    <row r="34" spans="1:24" ht="28.5" x14ac:dyDescent="0.25">
      <c r="A34" s="126" t="s">
        <v>84</v>
      </c>
      <c r="B34" s="100"/>
      <c r="C34" s="127">
        <v>109450.692</v>
      </c>
      <c r="D34" s="334">
        <v>6.63</v>
      </c>
      <c r="E34" s="335">
        <v>109450.69200000001</v>
      </c>
      <c r="F34" s="128">
        <v>6.63</v>
      </c>
      <c r="G34" s="129">
        <v>0</v>
      </c>
      <c r="H34" s="128">
        <v>0</v>
      </c>
      <c r="J34" s="95"/>
      <c r="K34" s="124"/>
      <c r="L34" s="97"/>
      <c r="M34" s="97"/>
      <c r="N34" s="97"/>
      <c r="O34" s="97"/>
      <c r="P34" s="97"/>
      <c r="Q34" s="97"/>
      <c r="R34" s="97"/>
      <c r="S34" s="97"/>
      <c r="T34" s="97"/>
      <c r="U34" s="97"/>
      <c r="V34" s="97"/>
      <c r="W34" s="97"/>
      <c r="X34" s="97"/>
    </row>
    <row r="35" spans="1:24" ht="15.75" x14ac:dyDescent="0.25">
      <c r="A35" s="131" t="s">
        <v>85</v>
      </c>
      <c r="B35" s="132" t="s">
        <v>86</v>
      </c>
      <c r="C35" s="133"/>
      <c r="D35" s="134"/>
      <c r="E35" s="133"/>
      <c r="F35" s="134"/>
      <c r="G35" s="135"/>
      <c r="H35" s="136"/>
      <c r="J35" s="95"/>
      <c r="K35" s="95"/>
      <c r="L35" s="95"/>
      <c r="M35" s="95"/>
      <c r="N35" s="96"/>
      <c r="O35" s="96"/>
      <c r="P35" s="96"/>
      <c r="Q35" s="96"/>
      <c r="R35" s="96"/>
      <c r="S35" s="97"/>
      <c r="T35" s="97"/>
      <c r="U35" s="97"/>
      <c r="V35" s="97"/>
      <c r="W35" s="97"/>
      <c r="X35" s="97"/>
    </row>
    <row r="36" spans="1:24" ht="15.75" x14ac:dyDescent="0.25">
      <c r="A36" s="137" t="s">
        <v>87</v>
      </c>
      <c r="B36" s="138"/>
      <c r="C36" s="133"/>
      <c r="D36" s="134"/>
      <c r="E36" s="133"/>
      <c r="F36" s="134"/>
      <c r="G36" s="135"/>
      <c r="H36" s="136"/>
      <c r="J36" s="95"/>
      <c r="K36" s="95"/>
      <c r="L36" s="95"/>
      <c r="M36" s="95"/>
      <c r="N36" s="97"/>
      <c r="O36" s="97"/>
      <c r="P36" s="97"/>
      <c r="Q36" s="97"/>
      <c r="R36" s="97"/>
      <c r="S36" s="97"/>
      <c r="T36" s="97"/>
      <c r="U36" s="97"/>
      <c r="V36" s="97"/>
      <c r="W36" s="97"/>
      <c r="X36" s="97"/>
    </row>
    <row r="37" spans="1:24" ht="15.75" x14ac:dyDescent="0.25">
      <c r="A37" s="131" t="s">
        <v>88</v>
      </c>
      <c r="B37" s="132" t="s">
        <v>89</v>
      </c>
      <c r="C37" s="133"/>
      <c r="D37" s="134"/>
      <c r="E37" s="133"/>
      <c r="F37" s="134"/>
      <c r="G37" s="135"/>
      <c r="H37" s="136"/>
      <c r="J37" s="95"/>
      <c r="K37" s="95"/>
      <c r="L37" s="97"/>
      <c r="M37" s="97"/>
      <c r="N37" s="97"/>
      <c r="O37" s="97"/>
      <c r="P37" s="97"/>
      <c r="Q37" s="97"/>
      <c r="R37" s="97"/>
      <c r="S37" s="97"/>
      <c r="T37" s="97"/>
      <c r="U37" s="97"/>
      <c r="V37" s="97"/>
      <c r="W37" s="97"/>
      <c r="X37" s="97"/>
    </row>
    <row r="38" spans="1:24" ht="15.75" x14ac:dyDescent="0.25">
      <c r="A38" s="137"/>
      <c r="B38" s="138"/>
      <c r="C38" s="133"/>
      <c r="D38" s="134"/>
      <c r="E38" s="133"/>
      <c r="F38" s="134"/>
      <c r="G38" s="135"/>
      <c r="H38" s="136"/>
      <c r="J38" s="95"/>
      <c r="K38" s="95"/>
      <c r="L38" s="97"/>
      <c r="M38" s="97"/>
      <c r="N38" s="95"/>
      <c r="O38" s="95"/>
      <c r="P38" s="95"/>
      <c r="Q38" s="95"/>
      <c r="R38" s="95"/>
      <c r="S38" s="97"/>
      <c r="T38" s="97"/>
      <c r="U38" s="97"/>
      <c r="V38" s="97"/>
      <c r="W38" s="97"/>
      <c r="X38" s="97"/>
    </row>
    <row r="39" spans="1:24" ht="15.75" x14ac:dyDescent="0.25">
      <c r="A39" s="139" t="s">
        <v>90</v>
      </c>
      <c r="B39" s="132"/>
      <c r="C39" s="133"/>
      <c r="D39" s="134"/>
      <c r="E39" s="133"/>
      <c r="F39" s="134"/>
      <c r="G39" s="135"/>
      <c r="H39" s="136"/>
      <c r="J39" s="95"/>
      <c r="K39" s="95"/>
      <c r="L39" s="125"/>
      <c r="M39" s="125"/>
      <c r="N39" s="95"/>
      <c r="O39" s="95"/>
      <c r="P39" s="95"/>
      <c r="Q39" s="95"/>
      <c r="R39" s="95"/>
      <c r="S39" s="97"/>
      <c r="T39" s="97"/>
      <c r="U39" s="97"/>
      <c r="V39" s="97"/>
      <c r="W39" s="97"/>
      <c r="X39" s="97"/>
    </row>
    <row r="40" spans="1:24" ht="15.75" x14ac:dyDescent="0.25">
      <c r="A40" s="140" t="s">
        <v>91</v>
      </c>
      <c r="B40" s="141" t="s">
        <v>89</v>
      </c>
      <c r="C40" s="133"/>
      <c r="D40" s="134"/>
      <c r="E40" s="133"/>
      <c r="F40" s="134"/>
      <c r="G40" s="135"/>
      <c r="H40" s="136"/>
      <c r="J40" s="95"/>
      <c r="K40" s="124"/>
      <c r="L40" s="95"/>
      <c r="M40" s="95"/>
      <c r="N40" s="95"/>
      <c r="O40" s="95"/>
      <c r="P40" s="95"/>
      <c r="Q40" s="95"/>
      <c r="R40" s="95"/>
      <c r="S40" s="97"/>
      <c r="T40" s="97"/>
      <c r="U40" s="97"/>
      <c r="V40" s="97"/>
      <c r="W40" s="97"/>
      <c r="X40" s="97"/>
    </row>
    <row r="41" spans="1:24" ht="15.75" x14ac:dyDescent="0.25">
      <c r="A41" s="139" t="s">
        <v>92</v>
      </c>
      <c r="B41" s="132"/>
      <c r="C41" s="133"/>
      <c r="D41" s="134"/>
      <c r="E41" s="133"/>
      <c r="F41" s="134"/>
      <c r="G41" s="135"/>
      <c r="H41" s="136"/>
      <c r="J41" s="95"/>
      <c r="K41" s="95"/>
      <c r="L41" s="95"/>
      <c r="M41" s="95"/>
      <c r="N41" s="95"/>
      <c r="O41" s="95"/>
      <c r="P41" s="95"/>
      <c r="Q41" s="95"/>
      <c r="R41" s="95"/>
      <c r="S41" s="97"/>
      <c r="T41" s="97"/>
      <c r="U41" s="97"/>
      <c r="V41" s="97"/>
      <c r="W41" s="97"/>
      <c r="X41" s="97"/>
    </row>
    <row r="42" spans="1:24" x14ac:dyDescent="0.25">
      <c r="A42" s="140" t="s">
        <v>93</v>
      </c>
      <c r="B42" s="141" t="s">
        <v>94</v>
      </c>
      <c r="C42" s="133"/>
      <c r="D42" s="134"/>
      <c r="E42" s="133"/>
      <c r="F42" s="134"/>
      <c r="G42" s="135"/>
      <c r="H42" s="136"/>
      <c r="J42" s="56"/>
      <c r="K42" s="56"/>
      <c r="L42" s="56"/>
      <c r="M42" s="56"/>
      <c r="N42" s="56"/>
      <c r="O42" s="56"/>
      <c r="P42" s="56"/>
      <c r="Q42" s="56"/>
      <c r="R42" s="56"/>
      <c r="S42" s="56"/>
      <c r="T42" s="56"/>
      <c r="U42" s="56"/>
      <c r="V42" s="56"/>
      <c r="W42" s="56"/>
      <c r="X42" s="56"/>
    </row>
    <row r="43" spans="1:24" x14ac:dyDescent="0.25">
      <c r="A43" s="140" t="s">
        <v>95</v>
      </c>
      <c r="B43" s="138" t="s">
        <v>94</v>
      </c>
      <c r="C43" s="133"/>
      <c r="D43" s="134"/>
      <c r="E43" s="133"/>
      <c r="F43" s="134"/>
      <c r="G43" s="135"/>
      <c r="H43" s="136"/>
      <c r="J43" s="56"/>
      <c r="K43" s="56"/>
      <c r="L43" s="56"/>
      <c r="M43" s="56"/>
      <c r="N43" s="56"/>
      <c r="O43" s="56"/>
      <c r="P43" s="56"/>
      <c r="Q43" s="56"/>
      <c r="R43" s="56"/>
      <c r="S43" s="56"/>
      <c r="T43" s="56"/>
      <c r="U43" s="56"/>
      <c r="V43" s="56"/>
      <c r="W43" s="56"/>
      <c r="X43" s="56"/>
    </row>
    <row r="44" spans="1:24" x14ac:dyDescent="0.25">
      <c r="A44" s="142" t="s">
        <v>96</v>
      </c>
      <c r="B44" s="141"/>
      <c r="C44" s="133"/>
      <c r="D44" s="134"/>
      <c r="E44" s="133"/>
      <c r="F44" s="134"/>
      <c r="G44" s="135"/>
      <c r="H44" s="136"/>
    </row>
    <row r="45" spans="1:24" x14ac:dyDescent="0.25">
      <c r="A45" s="142" t="s">
        <v>97</v>
      </c>
      <c r="B45" s="141"/>
      <c r="C45" s="133"/>
      <c r="D45" s="134"/>
      <c r="E45" s="133"/>
      <c r="F45" s="134"/>
      <c r="G45" s="135"/>
      <c r="H45" s="136"/>
    </row>
    <row r="46" spans="1:24" x14ac:dyDescent="0.25">
      <c r="A46" s="142" t="s">
        <v>98</v>
      </c>
      <c r="B46" s="141" t="s">
        <v>99</v>
      </c>
      <c r="C46" s="133"/>
      <c r="D46" s="134"/>
      <c r="E46" s="133"/>
      <c r="F46" s="134"/>
      <c r="G46" s="135"/>
      <c r="H46" s="136"/>
    </row>
    <row r="47" spans="1:24" ht="28.5" x14ac:dyDescent="0.25">
      <c r="A47" s="126" t="s">
        <v>100</v>
      </c>
      <c r="B47" s="100"/>
      <c r="C47" s="127">
        <v>122162.16</v>
      </c>
      <c r="D47" s="101">
        <v>7.4</v>
      </c>
      <c r="E47" s="127">
        <v>122162.16000000002</v>
      </c>
      <c r="F47" s="128">
        <v>7.4</v>
      </c>
      <c r="G47" s="129">
        <v>0</v>
      </c>
      <c r="H47" s="103">
        <v>0</v>
      </c>
    </row>
    <row r="48" spans="1:24" x14ac:dyDescent="0.25">
      <c r="A48" s="43" t="s">
        <v>101</v>
      </c>
      <c r="B48" s="100"/>
      <c r="C48" s="143"/>
      <c r="D48" s="144"/>
      <c r="E48" s="143"/>
      <c r="F48" s="144"/>
      <c r="G48" s="145"/>
      <c r="H48" s="146"/>
    </row>
    <row r="49" spans="1:8" x14ac:dyDescent="0.25">
      <c r="A49" s="147" t="s">
        <v>102</v>
      </c>
      <c r="B49" s="119"/>
      <c r="C49" s="119"/>
      <c r="D49" s="148"/>
      <c r="E49" s="119"/>
      <c r="F49" s="148"/>
      <c r="G49" s="149"/>
      <c r="H49" s="150"/>
    </row>
    <row r="50" spans="1:8" x14ac:dyDescent="0.25">
      <c r="A50" s="43" t="s">
        <v>103</v>
      </c>
      <c r="B50" s="100" t="s">
        <v>104</v>
      </c>
      <c r="C50" s="50"/>
      <c r="D50" s="151"/>
      <c r="E50" s="50"/>
      <c r="F50" s="151"/>
      <c r="G50" s="58"/>
      <c r="H50" s="59"/>
    </row>
    <row r="51" spans="1:8" x14ac:dyDescent="0.25">
      <c r="A51" s="152" t="s">
        <v>105</v>
      </c>
      <c r="B51" s="153" t="s">
        <v>106</v>
      </c>
      <c r="C51" s="50"/>
      <c r="D51" s="151"/>
      <c r="E51" s="50"/>
      <c r="F51" s="151"/>
      <c r="G51" s="58"/>
      <c r="H51" s="59"/>
    </row>
    <row r="52" spans="1:8" x14ac:dyDescent="0.25">
      <c r="A52" s="154" t="s">
        <v>107</v>
      </c>
      <c r="B52" s="153" t="s">
        <v>106</v>
      </c>
      <c r="C52" s="50"/>
      <c r="D52" s="151"/>
      <c r="E52" s="50"/>
      <c r="F52" s="151"/>
      <c r="G52" s="58"/>
      <c r="H52" s="59"/>
    </row>
    <row r="53" spans="1:8" x14ac:dyDescent="0.25">
      <c r="A53" s="152" t="s">
        <v>108</v>
      </c>
      <c r="B53" s="153" t="s">
        <v>106</v>
      </c>
      <c r="C53" s="50"/>
      <c r="D53" s="151"/>
      <c r="E53" s="50"/>
      <c r="F53" s="151"/>
      <c r="G53" s="58"/>
      <c r="H53" s="59"/>
    </row>
    <row r="54" spans="1:8" x14ac:dyDescent="0.25">
      <c r="A54" s="152" t="s">
        <v>109</v>
      </c>
      <c r="B54" s="153" t="s">
        <v>110</v>
      </c>
      <c r="C54" s="50"/>
      <c r="D54" s="151"/>
      <c r="E54" s="50"/>
      <c r="F54" s="151"/>
      <c r="G54" s="58"/>
      <c r="H54" s="59"/>
    </row>
    <row r="55" spans="1:8" x14ac:dyDescent="0.25">
      <c r="A55" s="152" t="s">
        <v>111</v>
      </c>
      <c r="B55" s="153" t="s">
        <v>104</v>
      </c>
      <c r="C55" s="50"/>
      <c r="D55" s="151"/>
      <c r="E55" s="50"/>
      <c r="F55" s="151"/>
      <c r="G55" s="58"/>
      <c r="H55" s="59"/>
    </row>
    <row r="56" spans="1:8" x14ac:dyDescent="0.25">
      <c r="A56" s="155" t="s">
        <v>112</v>
      </c>
      <c r="B56" s="100"/>
      <c r="C56" s="50"/>
      <c r="D56" s="151"/>
      <c r="E56" s="50"/>
      <c r="F56" s="151"/>
      <c r="G56" s="58"/>
      <c r="H56" s="59"/>
    </row>
    <row r="57" spans="1:8" x14ac:dyDescent="0.25">
      <c r="A57" s="147" t="s">
        <v>113</v>
      </c>
      <c r="B57" s="119" t="s">
        <v>104</v>
      </c>
      <c r="C57" s="50"/>
      <c r="D57" s="151"/>
      <c r="E57" s="50"/>
      <c r="F57" s="151"/>
      <c r="G57" s="58"/>
      <c r="H57" s="59"/>
    </row>
    <row r="58" spans="1:8" x14ac:dyDescent="0.25">
      <c r="A58" s="43" t="s">
        <v>114</v>
      </c>
      <c r="B58" s="100"/>
      <c r="C58" s="143"/>
      <c r="D58" s="144"/>
      <c r="E58" s="143"/>
      <c r="F58" s="144"/>
      <c r="G58" s="145"/>
      <c r="H58" s="146"/>
    </row>
    <row r="59" spans="1:8" x14ac:dyDescent="0.25">
      <c r="A59" s="147" t="s">
        <v>115</v>
      </c>
      <c r="B59" s="119"/>
      <c r="C59" s="119"/>
      <c r="D59" s="148"/>
      <c r="E59" s="119"/>
      <c r="F59" s="148"/>
      <c r="G59" s="149"/>
      <c r="H59" s="150"/>
    </row>
    <row r="60" spans="1:8" x14ac:dyDescent="0.25">
      <c r="A60" s="43" t="s">
        <v>116</v>
      </c>
      <c r="B60" s="100"/>
      <c r="C60" s="50"/>
      <c r="D60" s="151"/>
      <c r="E60" s="50"/>
      <c r="F60" s="151"/>
      <c r="G60" s="58"/>
      <c r="H60" s="59"/>
    </row>
    <row r="61" spans="1:8" x14ac:dyDescent="0.25">
      <c r="A61" s="147" t="s">
        <v>117</v>
      </c>
      <c r="B61" s="119" t="s">
        <v>104</v>
      </c>
      <c r="C61" s="50"/>
      <c r="D61" s="151"/>
      <c r="E61" s="50"/>
      <c r="F61" s="151"/>
      <c r="G61" s="58"/>
      <c r="H61" s="59"/>
    </row>
    <row r="62" spans="1:8" x14ac:dyDescent="0.25">
      <c r="A62" s="152" t="s">
        <v>118</v>
      </c>
      <c r="B62" s="153" t="s">
        <v>104</v>
      </c>
      <c r="C62" s="50"/>
      <c r="D62" s="151"/>
      <c r="E62" s="50"/>
      <c r="F62" s="151"/>
      <c r="G62" s="58"/>
      <c r="H62" s="59"/>
    </row>
    <row r="63" spans="1:8" x14ac:dyDescent="0.25">
      <c r="A63" s="152" t="s">
        <v>119</v>
      </c>
      <c r="B63" s="153" t="s">
        <v>120</v>
      </c>
      <c r="C63" s="50"/>
      <c r="D63" s="151"/>
      <c r="E63" s="50"/>
      <c r="F63" s="151"/>
      <c r="G63" s="58"/>
      <c r="H63" s="59"/>
    </row>
    <row r="64" spans="1:8" x14ac:dyDescent="0.25">
      <c r="A64" s="156" t="s">
        <v>121</v>
      </c>
      <c r="B64" s="153" t="s">
        <v>120</v>
      </c>
      <c r="C64" s="50"/>
      <c r="D64" s="151"/>
      <c r="E64" s="50"/>
      <c r="F64" s="151"/>
      <c r="G64" s="58"/>
      <c r="H64" s="59"/>
    </row>
    <row r="65" spans="1:8" x14ac:dyDescent="0.25">
      <c r="A65" s="157" t="s">
        <v>122</v>
      </c>
      <c r="B65" s="153" t="s">
        <v>123</v>
      </c>
      <c r="C65" s="50"/>
      <c r="D65" s="151"/>
      <c r="E65" s="50"/>
      <c r="F65" s="151"/>
      <c r="G65" s="58"/>
      <c r="H65" s="59"/>
    </row>
    <row r="66" spans="1:8" x14ac:dyDescent="0.25">
      <c r="A66" s="152" t="s">
        <v>109</v>
      </c>
      <c r="B66" s="153" t="s">
        <v>124</v>
      </c>
      <c r="C66" s="50"/>
      <c r="D66" s="151"/>
      <c r="E66" s="50"/>
      <c r="F66" s="151"/>
      <c r="G66" s="58"/>
      <c r="H66" s="59"/>
    </row>
    <row r="67" spans="1:8" x14ac:dyDescent="0.25">
      <c r="A67" s="152" t="s">
        <v>111</v>
      </c>
      <c r="B67" s="153" t="s">
        <v>104</v>
      </c>
      <c r="C67" s="50"/>
      <c r="D67" s="151"/>
      <c r="E67" s="50"/>
      <c r="F67" s="151"/>
      <c r="G67" s="58"/>
      <c r="H67" s="59"/>
    </row>
    <row r="68" spans="1:8" x14ac:dyDescent="0.25">
      <c r="A68" s="152" t="s">
        <v>125</v>
      </c>
      <c r="B68" s="153" t="s">
        <v>126</v>
      </c>
      <c r="C68" s="50"/>
      <c r="D68" s="151"/>
      <c r="E68" s="50"/>
      <c r="F68" s="151"/>
      <c r="G68" s="58"/>
      <c r="H68" s="59"/>
    </row>
    <row r="69" spans="1:8" x14ac:dyDescent="0.25">
      <c r="A69" s="156" t="s">
        <v>127</v>
      </c>
      <c r="B69" s="50" t="s">
        <v>104</v>
      </c>
      <c r="C69" s="50"/>
      <c r="D69" s="151"/>
      <c r="E69" s="50"/>
      <c r="F69" s="151"/>
      <c r="G69" s="58"/>
      <c r="H69" s="59"/>
    </row>
    <row r="70" spans="1:8" x14ac:dyDescent="0.25">
      <c r="A70" s="99" t="s">
        <v>128</v>
      </c>
      <c r="B70" s="100" t="s">
        <v>129</v>
      </c>
      <c r="C70" s="102">
        <v>4127.1000000000004</v>
      </c>
      <c r="D70" s="307">
        <v>0.25</v>
      </c>
      <c r="E70" s="308">
        <v>3529.5217000000002</v>
      </c>
      <c r="F70" s="103">
        <v>0.21380156162923117</v>
      </c>
      <c r="G70" s="115">
        <v>597.57830000000013</v>
      </c>
      <c r="H70" s="103">
        <v>3.6198438370768832E-2</v>
      </c>
    </row>
    <row r="71" spans="1:8" x14ac:dyDescent="0.25">
      <c r="A71" s="118" t="s">
        <v>130</v>
      </c>
      <c r="B71" s="119" t="s">
        <v>131</v>
      </c>
      <c r="C71" s="71"/>
      <c r="D71" s="309"/>
      <c r="E71" s="310"/>
      <c r="F71" s="122"/>
      <c r="G71" s="109"/>
      <c r="H71" s="110"/>
    </row>
    <row r="72" spans="1:8" x14ac:dyDescent="0.25">
      <c r="A72" s="99" t="s">
        <v>132</v>
      </c>
      <c r="B72" s="100"/>
      <c r="C72" s="102">
        <v>435326.50799999991</v>
      </c>
      <c r="D72" s="307">
        <v>26.369999999999997</v>
      </c>
      <c r="E72" s="308">
        <v>434728.92970000004</v>
      </c>
      <c r="F72" s="103">
        <v>26.33380156162923</v>
      </c>
      <c r="G72" s="158">
        <v>597.57829999987734</v>
      </c>
      <c r="H72" s="103">
        <v>3.619843837076786E-2</v>
      </c>
    </row>
    <row r="73" spans="1:8" x14ac:dyDescent="0.25">
      <c r="A73" s="118" t="s">
        <v>133</v>
      </c>
      <c r="B73" s="119"/>
      <c r="C73" s="120"/>
      <c r="D73" s="311"/>
      <c r="E73" s="109"/>
      <c r="F73" s="110"/>
      <c r="G73" s="120"/>
      <c r="H73" s="122"/>
    </row>
    <row r="74" spans="1:8" x14ac:dyDescent="0.25">
      <c r="A74" s="99" t="s">
        <v>134</v>
      </c>
      <c r="B74" s="100"/>
      <c r="C74" s="102">
        <v>65208.180000000008</v>
      </c>
      <c r="D74" s="101">
        <v>3.95</v>
      </c>
      <c r="E74" s="308">
        <v>65208.180000000008</v>
      </c>
      <c r="F74" s="101">
        <v>3.95</v>
      </c>
      <c r="G74" s="159">
        <v>0</v>
      </c>
      <c r="H74" s="103">
        <v>0</v>
      </c>
    </row>
    <row r="75" spans="1:8" x14ac:dyDescent="0.25">
      <c r="A75" s="106" t="s">
        <v>135</v>
      </c>
      <c r="B75" s="50"/>
      <c r="C75" s="109"/>
      <c r="D75" s="151"/>
      <c r="E75" s="109"/>
      <c r="F75" s="151"/>
      <c r="G75" s="109"/>
      <c r="H75" s="59"/>
    </row>
    <row r="76" spans="1:8" x14ac:dyDescent="0.25">
      <c r="A76" s="118"/>
      <c r="B76" s="119"/>
      <c r="C76" s="120"/>
      <c r="D76" s="160"/>
      <c r="E76" s="120"/>
      <c r="F76" s="160"/>
      <c r="G76" s="120"/>
      <c r="H76" s="161"/>
    </row>
    <row r="77" spans="1:8" x14ac:dyDescent="0.25">
      <c r="A77" s="99" t="s">
        <v>136</v>
      </c>
      <c r="B77" s="43"/>
      <c r="C77" s="102">
        <v>500534.68799999991</v>
      </c>
      <c r="D77" s="101">
        <v>30.319999999999997</v>
      </c>
      <c r="E77" s="102">
        <v>499937.10970000003</v>
      </c>
      <c r="F77" s="101">
        <v>30.283801561629229</v>
      </c>
      <c r="G77" s="158">
        <v>597.57829999987734</v>
      </c>
      <c r="H77" s="103">
        <v>3.619843837076786E-2</v>
      </c>
    </row>
    <row r="78" spans="1:8" ht="15.75" thickBot="1" x14ac:dyDescent="0.3">
      <c r="A78" s="162" t="s">
        <v>137</v>
      </c>
      <c r="B78" s="63"/>
      <c r="C78" s="162"/>
      <c r="D78" s="163"/>
      <c r="E78" s="162"/>
      <c r="F78" s="163"/>
      <c r="G78" s="164"/>
      <c r="H78" s="65"/>
    </row>
    <row r="79" spans="1:8" ht="15.75" thickBot="1" x14ac:dyDescent="0.3">
      <c r="A79" s="165" t="s">
        <v>138</v>
      </c>
      <c r="B79" s="29"/>
      <c r="C79" s="165"/>
      <c r="D79" s="60"/>
      <c r="E79" s="165"/>
      <c r="F79" s="60"/>
      <c r="G79" s="165"/>
      <c r="H79" s="60"/>
    </row>
    <row r="80" spans="1:8" x14ac:dyDescent="0.25">
      <c r="A80" s="166"/>
      <c r="B80" s="167"/>
      <c r="C80" s="48" t="s">
        <v>139</v>
      </c>
      <c r="D80" s="168" t="s">
        <v>140</v>
      </c>
      <c r="E80" s="48" t="s">
        <v>139</v>
      </c>
      <c r="F80" s="168" t="s">
        <v>140</v>
      </c>
      <c r="G80" s="51" t="s">
        <v>139</v>
      </c>
      <c r="H80" s="52" t="s">
        <v>140</v>
      </c>
    </row>
    <row r="81" spans="1:11" x14ac:dyDescent="0.25">
      <c r="A81" s="50" t="s">
        <v>48</v>
      </c>
      <c r="B81" s="169" t="s">
        <v>49</v>
      </c>
      <c r="C81" s="50" t="s">
        <v>141</v>
      </c>
      <c r="D81" s="151" t="s">
        <v>142</v>
      </c>
      <c r="E81" s="50" t="s">
        <v>141</v>
      </c>
      <c r="F81" s="151" t="s">
        <v>142</v>
      </c>
      <c r="G81" s="58" t="s">
        <v>141</v>
      </c>
      <c r="H81" s="59" t="s">
        <v>142</v>
      </c>
    </row>
    <row r="82" spans="1:11" x14ac:dyDescent="0.25">
      <c r="A82" s="50" t="s">
        <v>53</v>
      </c>
      <c r="B82" s="169" t="s">
        <v>54</v>
      </c>
      <c r="C82" s="50" t="s">
        <v>143</v>
      </c>
      <c r="D82" s="170" t="s">
        <v>144</v>
      </c>
      <c r="E82" s="50" t="s">
        <v>143</v>
      </c>
      <c r="F82" s="170" t="s">
        <v>144</v>
      </c>
      <c r="G82" s="58" t="s">
        <v>145</v>
      </c>
      <c r="H82" s="171" t="s">
        <v>144</v>
      </c>
    </row>
    <row r="83" spans="1:11" x14ac:dyDescent="0.25">
      <c r="A83" s="62"/>
      <c r="B83" s="172"/>
      <c r="C83" s="62" t="s">
        <v>34</v>
      </c>
      <c r="D83" s="151" t="s">
        <v>58</v>
      </c>
      <c r="E83" s="62" t="s">
        <v>34</v>
      </c>
      <c r="F83" s="151" t="s">
        <v>58</v>
      </c>
      <c r="G83" s="10" t="s">
        <v>34</v>
      </c>
      <c r="H83" s="59" t="s">
        <v>58</v>
      </c>
    </row>
    <row r="84" spans="1:11" ht="15.75" thickBot="1" x14ac:dyDescent="0.3">
      <c r="A84" s="63"/>
      <c r="B84" s="173"/>
      <c r="C84" s="174" t="s">
        <v>40</v>
      </c>
      <c r="D84" s="163" t="s">
        <v>40</v>
      </c>
      <c r="E84" s="174" t="s">
        <v>40</v>
      </c>
      <c r="F84" s="163" t="s">
        <v>40</v>
      </c>
      <c r="G84" s="64" t="s">
        <v>40</v>
      </c>
      <c r="H84" s="65" t="s">
        <v>40</v>
      </c>
    </row>
    <row r="85" spans="1:11" x14ac:dyDescent="0.25">
      <c r="A85" s="175" t="s">
        <v>146</v>
      </c>
      <c r="B85" s="50" t="s">
        <v>148</v>
      </c>
      <c r="C85" s="159"/>
      <c r="D85" s="134"/>
      <c r="E85" s="159"/>
      <c r="F85" s="134"/>
      <c r="G85" s="159"/>
      <c r="H85" s="136"/>
    </row>
    <row r="86" spans="1:11" x14ac:dyDescent="0.25">
      <c r="A86" s="175" t="s">
        <v>147</v>
      </c>
      <c r="B86" s="50"/>
      <c r="C86" s="176">
        <v>99001.825000000012</v>
      </c>
      <c r="D86" s="177">
        <v>5.9970575585762402</v>
      </c>
      <c r="E86" s="176">
        <v>123204.99148</v>
      </c>
      <c r="F86" s="177">
        <v>7.4631697487339776</v>
      </c>
      <c r="G86" s="159">
        <v>-24203.166479999985</v>
      </c>
      <c r="H86" s="178">
        <v>-1.4661121901577374</v>
      </c>
      <c r="K86" s="592"/>
    </row>
    <row r="87" spans="1:11" ht="15.75" thickBot="1" x14ac:dyDescent="0.3">
      <c r="A87" s="179"/>
      <c r="B87" s="174"/>
      <c r="C87" s="159"/>
      <c r="D87" s="121"/>
      <c r="E87" s="159"/>
      <c r="F87" s="121"/>
      <c r="G87" s="159"/>
      <c r="H87" s="110"/>
    </row>
    <row r="88" spans="1:11" x14ac:dyDescent="0.25">
      <c r="A88" s="175" t="s">
        <v>184</v>
      </c>
      <c r="B88" s="50"/>
      <c r="C88" s="115"/>
      <c r="D88" s="110"/>
      <c r="E88" s="115"/>
      <c r="F88" s="110"/>
      <c r="G88" s="115"/>
      <c r="H88" s="292"/>
    </row>
    <row r="89" spans="1:11" x14ac:dyDescent="0.25">
      <c r="A89" s="175"/>
      <c r="B89" s="50" t="s">
        <v>185</v>
      </c>
      <c r="C89" s="176">
        <v>134130.75</v>
      </c>
      <c r="D89" s="178">
        <v>16.25</v>
      </c>
      <c r="E89" s="176">
        <v>134130.75</v>
      </c>
      <c r="F89" s="178">
        <v>16.25</v>
      </c>
      <c r="G89" s="159">
        <v>0</v>
      </c>
      <c r="H89" s="178">
        <v>0</v>
      </c>
    </row>
    <row r="90" spans="1:11" ht="15.75" thickBot="1" x14ac:dyDescent="0.3">
      <c r="A90" s="179"/>
      <c r="B90" s="174"/>
      <c r="C90" s="109"/>
      <c r="D90" s="110"/>
      <c r="E90" s="109"/>
      <c r="F90" s="110"/>
      <c r="G90" s="120"/>
      <c r="H90" s="121"/>
    </row>
    <row r="91" spans="1:11" x14ac:dyDescent="0.25">
      <c r="A91" s="301" t="s">
        <v>186</v>
      </c>
      <c r="B91" s="48"/>
      <c r="C91" s="295"/>
      <c r="D91" s="296"/>
      <c r="E91" s="295"/>
      <c r="F91" s="296"/>
      <c r="G91" s="295"/>
      <c r="H91" s="110"/>
    </row>
    <row r="92" spans="1:11" x14ac:dyDescent="0.25">
      <c r="A92" s="175" t="s">
        <v>187</v>
      </c>
      <c r="B92" s="50" t="s">
        <v>185</v>
      </c>
      <c r="C92" s="71">
        <v>22451.424000000003</v>
      </c>
      <c r="D92" s="178">
        <v>1.36</v>
      </c>
      <c r="E92" s="71">
        <v>22451.424000000003</v>
      </c>
      <c r="F92" s="178">
        <v>1.36</v>
      </c>
      <c r="G92" s="159">
        <v>0</v>
      </c>
      <c r="H92" s="178">
        <v>0</v>
      </c>
    </row>
    <row r="93" spans="1:11" ht="15.75" thickBot="1" x14ac:dyDescent="0.3">
      <c r="A93" s="179"/>
      <c r="B93" s="174"/>
      <c r="C93" s="120"/>
      <c r="D93" s="122"/>
      <c r="E93" s="120"/>
      <c r="F93" s="122"/>
      <c r="G93" s="120"/>
      <c r="H93" s="110"/>
    </row>
    <row r="94" spans="1:11" x14ac:dyDescent="0.25">
      <c r="A94" s="175" t="s">
        <v>188</v>
      </c>
      <c r="B94" s="50" t="s">
        <v>189</v>
      </c>
      <c r="C94" s="102">
        <v>25257.851999999999</v>
      </c>
      <c r="D94" s="101">
        <v>1.53</v>
      </c>
      <c r="E94" s="71">
        <v>38999.433300000004</v>
      </c>
      <c r="F94" s="101">
        <v>2.3623993421530858</v>
      </c>
      <c r="G94" s="115">
        <v>-13741.581300000005</v>
      </c>
      <c r="H94" s="101">
        <v>-0.83239934215308575</v>
      </c>
    </row>
    <row r="95" spans="1:11" ht="15.75" thickBot="1" x14ac:dyDescent="0.3">
      <c r="A95" s="175"/>
      <c r="B95" s="50"/>
      <c r="C95" s="120"/>
      <c r="D95" s="121"/>
      <c r="E95" s="120"/>
      <c r="F95" s="121"/>
      <c r="G95" s="120"/>
      <c r="H95" s="121"/>
    </row>
    <row r="96" spans="1:11" x14ac:dyDescent="0.25">
      <c r="A96" s="301" t="s">
        <v>190</v>
      </c>
      <c r="B96" s="48" t="s">
        <v>189</v>
      </c>
      <c r="C96" s="102">
        <v>44077.428</v>
      </c>
      <c r="D96" s="101">
        <v>2.67</v>
      </c>
      <c r="E96" s="71">
        <v>26125.209900000002</v>
      </c>
      <c r="F96" s="101">
        <v>1.5825403976157595</v>
      </c>
      <c r="G96" s="159">
        <v>17952.218099999998</v>
      </c>
      <c r="H96" s="178">
        <v>1.0874596023842404</v>
      </c>
    </row>
    <row r="97" spans="1:8" ht="15.75" thickBot="1" x14ac:dyDescent="0.3">
      <c r="A97" s="179" t="s">
        <v>191</v>
      </c>
      <c r="B97" s="174"/>
      <c r="C97" s="120"/>
      <c r="D97" s="121"/>
      <c r="E97" s="120"/>
      <c r="F97" s="121"/>
      <c r="G97" s="120"/>
      <c r="H97" s="122"/>
    </row>
    <row r="98" spans="1:8" x14ac:dyDescent="0.25">
      <c r="A98" s="99" t="s">
        <v>150</v>
      </c>
      <c r="B98" s="43"/>
      <c r="C98" s="102">
        <v>324919.27900000004</v>
      </c>
      <c r="D98" s="177">
        <v>27.80705755857624</v>
      </c>
      <c r="E98" s="71">
        <v>344911.80868000002</v>
      </c>
      <c r="F98" s="177">
        <v>29.018109488502823</v>
      </c>
      <c r="G98" s="193">
        <v>-19992.529679999992</v>
      </c>
      <c r="H98" s="178">
        <v>-1.2110519299265829</v>
      </c>
    </row>
    <row r="99" spans="1:8" ht="15.75" thickBot="1" x14ac:dyDescent="0.3">
      <c r="A99" s="162" t="s">
        <v>151</v>
      </c>
      <c r="B99" s="63"/>
      <c r="C99" s="162"/>
      <c r="D99" s="163"/>
      <c r="E99" s="162"/>
      <c r="F99" s="163"/>
      <c r="G99" s="164"/>
      <c r="H99" s="65"/>
    </row>
    <row r="100" spans="1:8" x14ac:dyDescent="0.25">
      <c r="A100" s="165"/>
      <c r="B100" s="29"/>
      <c r="C100" s="297">
        <f>C98+C77</f>
        <v>825453.96699999995</v>
      </c>
      <c r="D100" s="165"/>
      <c r="E100" s="195">
        <f>E98+E77</f>
        <v>844848.91838000005</v>
      </c>
      <c r="G100" s="57">
        <f>G98+G77</f>
        <v>-19394.951380000115</v>
      </c>
    </row>
    <row r="101" spans="1:8" x14ac:dyDescent="0.25">
      <c r="E101" s="57"/>
      <c r="H101" s="302"/>
    </row>
    <row r="102" spans="1:8" x14ac:dyDescent="0.25">
      <c r="G102" s="57"/>
    </row>
    <row r="103" spans="1:8" ht="15.75" x14ac:dyDescent="0.25">
      <c r="A103" s="95" t="s">
        <v>66</v>
      </c>
      <c r="B103"/>
      <c r="C103" s="98" t="s">
        <v>67</v>
      </c>
      <c r="D103" s="98"/>
      <c r="E103" s="98"/>
      <c r="F103" s="98"/>
    </row>
    <row r="104" spans="1:8" ht="15.75" x14ac:dyDescent="0.25">
      <c r="A104" s="104" t="s">
        <v>70</v>
      </c>
      <c r="B104"/>
      <c r="C104" s="105" t="s">
        <v>71</v>
      </c>
      <c r="D104" s="105"/>
      <c r="E104" s="105"/>
      <c r="F104" s="105"/>
    </row>
    <row r="105" spans="1:8" ht="15.75" x14ac:dyDescent="0.25">
      <c r="A105" s="111"/>
      <c r="B105"/>
      <c r="C105"/>
      <c r="D105"/>
      <c r="E105"/>
      <c r="F105"/>
    </row>
    <row r="106" spans="1:8" ht="15.75" x14ac:dyDescent="0.25">
      <c r="A106" s="608" t="s">
        <v>76</v>
      </c>
      <c r="B106" s="608"/>
      <c r="C106" s="112" t="s">
        <v>77</v>
      </c>
      <c r="D106" s="112"/>
      <c r="E106"/>
      <c r="F106"/>
    </row>
    <row r="107" spans="1:8" ht="15.75" x14ac:dyDescent="0.25">
      <c r="A107" s="113" t="s">
        <v>78</v>
      </c>
      <c r="B107"/>
      <c r="C107" s="605" t="s">
        <v>79</v>
      </c>
      <c r="D107" s="605"/>
      <c r="E107" s="605"/>
      <c r="F107" s="605"/>
    </row>
    <row r="108" spans="1:8" x14ac:dyDescent="0.25">
      <c r="C108"/>
      <c r="D108"/>
      <c r="E108"/>
      <c r="F108"/>
    </row>
  </sheetData>
  <mergeCells count="7">
    <mergeCell ref="A106:B106"/>
    <mergeCell ref="C107:F107"/>
    <mergeCell ref="T11:AC11"/>
    <mergeCell ref="C17:D17"/>
    <mergeCell ref="E17:F17"/>
    <mergeCell ref="G17:H17"/>
    <mergeCell ref="V30:Y30"/>
  </mergeCell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T106"/>
  <sheetViews>
    <sheetView topLeftCell="A85" zoomScale="86" zoomScaleNormal="86" workbookViewId="0">
      <selection activeCell="AF18" sqref="AF18:AF24"/>
    </sheetView>
  </sheetViews>
  <sheetFormatPr defaultRowHeight="15" x14ac:dyDescent="0.25"/>
  <cols>
    <col min="1" max="1" width="46.5703125" style="2" customWidth="1"/>
    <col min="2" max="2" width="43.42578125" style="2" customWidth="1"/>
    <col min="3" max="3" width="13.7109375" style="2" customWidth="1"/>
    <col min="4" max="4" width="11.28515625" style="2" customWidth="1"/>
    <col min="5" max="5" width="13.42578125" style="2" customWidth="1"/>
    <col min="6" max="6" width="11.7109375" style="2" customWidth="1"/>
    <col min="7" max="7" width="12.140625" style="2" customWidth="1"/>
    <col min="8" max="8" width="11.7109375" style="2" customWidth="1"/>
    <col min="9" max="9" width="11.42578125" style="2" customWidth="1"/>
    <col min="10" max="10" width="11.7109375" style="2" customWidth="1"/>
    <col min="11" max="11" width="9.140625" style="2"/>
    <col min="12" max="12" width="4" style="2" customWidth="1"/>
    <col min="13" max="13" width="36.140625" style="2" customWidth="1"/>
    <col min="14" max="14" width="15.140625" style="2" customWidth="1"/>
    <col min="15" max="15" width="14" style="2" customWidth="1"/>
    <col min="16" max="16" width="12.5703125" style="2" customWidth="1"/>
    <col min="17" max="17" width="13.7109375" style="2" customWidth="1"/>
    <col min="18" max="18" width="15" style="2" customWidth="1"/>
    <col min="19" max="19" width="10.85546875" style="2" customWidth="1"/>
    <col min="20" max="20" width="9.5703125" style="2" customWidth="1"/>
    <col min="21" max="21" width="13.42578125" style="2" customWidth="1"/>
    <col min="22" max="22" width="12.5703125" style="2" customWidth="1"/>
    <col min="23" max="23" width="11.42578125" style="2" customWidth="1"/>
    <col min="24" max="24" width="11.140625" style="2" customWidth="1"/>
    <col min="25" max="25" width="11.7109375" style="2" customWidth="1"/>
    <col min="26" max="26" width="11.140625" style="2" customWidth="1"/>
    <col min="27" max="27" width="9.140625" style="2"/>
    <col min="28" max="29" width="9.5703125" style="2" bestFit="1" customWidth="1"/>
    <col min="30" max="30" width="9.5703125" style="2" customWidth="1"/>
    <col min="31" max="31" width="14.28515625" style="2" customWidth="1"/>
    <col min="32" max="32" width="13.42578125" style="2" customWidth="1"/>
    <col min="33" max="16384" width="9.140625" style="2"/>
  </cols>
  <sheetData>
    <row r="1" spans="1:72" x14ac:dyDescent="0.25">
      <c r="A1" s="1" t="s">
        <v>0</v>
      </c>
      <c r="B1"/>
      <c r="C1"/>
      <c r="D1"/>
      <c r="E1"/>
    </row>
    <row r="2" spans="1:72" x14ac:dyDescent="0.25">
      <c r="A2" s="2" t="s">
        <v>1</v>
      </c>
      <c r="B2"/>
      <c r="C2"/>
      <c r="D2"/>
      <c r="E2"/>
    </row>
    <row r="3" spans="1:72" x14ac:dyDescent="0.25">
      <c r="A3" s="2" t="s">
        <v>231</v>
      </c>
      <c r="B3"/>
      <c r="C3"/>
      <c r="D3"/>
      <c r="E3"/>
      <c r="L3" s="637"/>
      <c r="M3" s="637"/>
      <c r="N3" s="637"/>
      <c r="O3" s="637"/>
      <c r="P3" s="637"/>
      <c r="Q3" s="637"/>
      <c r="R3" s="637"/>
      <c r="S3" s="637"/>
      <c r="T3" s="637"/>
      <c r="U3" s="637"/>
      <c r="V3" s="637"/>
      <c r="W3" s="637"/>
      <c r="X3" s="637"/>
      <c r="Y3" s="637"/>
      <c r="Z3" s="637"/>
      <c r="AA3" s="637"/>
      <c r="AB3" s="637"/>
      <c r="AC3" s="637"/>
      <c r="AD3" s="637"/>
      <c r="AE3" s="637"/>
    </row>
    <row r="4" spans="1:72" ht="15" customHeight="1" x14ac:dyDescent="0.25">
      <c r="A4" s="636" t="s">
        <v>3</v>
      </c>
      <c r="B4" s="636" t="s">
        <v>4</v>
      </c>
      <c r="C4" s="636"/>
      <c r="D4" s="636"/>
      <c r="E4" s="636"/>
      <c r="F4" s="637"/>
      <c r="G4" s="637"/>
      <c r="H4" s="637"/>
      <c r="I4" s="637"/>
      <c r="J4" s="637"/>
      <c r="L4" s="637"/>
      <c r="M4" s="636" t="s">
        <v>5</v>
      </c>
      <c r="N4" s="636"/>
      <c r="O4" s="636"/>
      <c r="P4" s="636"/>
      <c r="Q4" s="636"/>
      <c r="R4" s="636"/>
      <c r="S4" s="636"/>
      <c r="T4" s="636"/>
      <c r="U4" s="636"/>
      <c r="V4" s="636"/>
      <c r="W4" s="636"/>
      <c r="X4" s="636"/>
      <c r="Y4" s="636"/>
      <c r="Z4" s="636"/>
      <c r="AA4" s="636"/>
      <c r="AB4" s="636"/>
      <c r="AC4" s="636"/>
      <c r="AD4" s="636"/>
      <c r="AE4" s="636"/>
      <c r="BT4" s="2">
        <v>1400</v>
      </c>
    </row>
    <row r="5" spans="1:72" ht="15" customHeight="1" x14ac:dyDescent="0.25">
      <c r="A5" s="636" t="s">
        <v>6</v>
      </c>
      <c r="B5" s="636"/>
      <c r="C5" s="636"/>
      <c r="D5" s="636"/>
      <c r="E5" s="636"/>
      <c r="F5" s="637"/>
      <c r="G5" s="637"/>
      <c r="H5" s="637"/>
      <c r="I5" s="637"/>
      <c r="J5" s="637"/>
      <c r="L5" s="637"/>
      <c r="M5" s="636" t="s">
        <v>6</v>
      </c>
      <c r="N5" s="636"/>
      <c r="O5" s="636"/>
      <c r="P5" s="636"/>
      <c r="Q5" s="636"/>
      <c r="R5" s="636"/>
      <c r="S5" s="636"/>
      <c r="T5" s="636"/>
      <c r="U5" s="636"/>
      <c r="V5" s="636"/>
      <c r="W5" s="636"/>
      <c r="X5" s="636"/>
      <c r="Y5" s="636"/>
      <c r="Z5" s="636"/>
      <c r="AA5" s="636"/>
      <c r="AB5" s="636"/>
      <c r="AC5" s="636"/>
      <c r="AD5" s="636"/>
      <c r="AE5" s="636"/>
    </row>
    <row r="6" spans="1:72" ht="15" customHeight="1" x14ac:dyDescent="0.3">
      <c r="A6" s="636" t="s">
        <v>7</v>
      </c>
      <c r="B6" s="636"/>
      <c r="C6" s="636"/>
      <c r="D6" s="636"/>
      <c r="E6" s="636"/>
      <c r="F6" s="637"/>
      <c r="G6" s="637"/>
      <c r="H6" s="637"/>
      <c r="I6" s="637"/>
      <c r="J6" s="637"/>
      <c r="L6" s="640"/>
      <c r="M6" s="636" t="s">
        <v>7</v>
      </c>
      <c r="N6" s="636"/>
      <c r="O6" s="636"/>
      <c r="P6" s="636"/>
      <c r="Q6" s="636"/>
      <c r="R6" s="636"/>
      <c r="S6" s="636"/>
      <c r="T6" s="636"/>
      <c r="U6" s="636"/>
      <c r="V6" s="636"/>
      <c r="W6" s="636"/>
      <c r="X6" s="636"/>
      <c r="Y6" s="636"/>
      <c r="Z6" s="636"/>
      <c r="AA6" s="636"/>
      <c r="AB6" s="636"/>
      <c r="AC6" s="636"/>
      <c r="AD6" s="636"/>
      <c r="AE6" s="636"/>
    </row>
    <row r="7" spans="1:72" ht="15" customHeight="1" x14ac:dyDescent="0.3">
      <c r="A7" s="636" t="s">
        <v>233</v>
      </c>
      <c r="B7" s="636"/>
      <c r="C7" s="636"/>
      <c r="D7" s="636"/>
      <c r="E7" s="636"/>
      <c r="F7" s="637"/>
      <c r="G7" s="637"/>
      <c r="H7" s="637"/>
      <c r="I7" s="637"/>
      <c r="J7" s="637"/>
      <c r="L7" s="640"/>
      <c r="M7" s="636" t="s">
        <v>233</v>
      </c>
      <c r="N7" s="636"/>
      <c r="O7" s="636"/>
      <c r="P7" s="636"/>
      <c r="Q7" s="636"/>
      <c r="R7" s="636"/>
      <c r="S7" s="636"/>
      <c r="T7" s="636"/>
      <c r="U7" s="636"/>
      <c r="V7" s="636"/>
      <c r="W7" s="636"/>
      <c r="X7" s="636"/>
      <c r="Y7" s="636"/>
      <c r="Z7" s="636"/>
      <c r="AA7" s="636"/>
      <c r="AB7" s="636"/>
      <c r="AC7" s="636"/>
      <c r="AD7" s="636"/>
      <c r="AE7" s="636"/>
    </row>
    <row r="8" spans="1:72" ht="15" customHeight="1" x14ac:dyDescent="0.3">
      <c r="A8" s="638" t="s">
        <v>232</v>
      </c>
      <c r="B8" s="638"/>
      <c r="C8" s="638"/>
      <c r="D8" s="638"/>
      <c r="E8" s="638"/>
      <c r="F8" s="637"/>
      <c r="G8" s="637"/>
      <c r="H8" s="637"/>
      <c r="I8" s="637"/>
      <c r="J8" s="637"/>
      <c r="L8" s="604"/>
      <c r="M8" s="638" t="s">
        <v>232</v>
      </c>
      <c r="N8" s="638"/>
      <c r="O8" s="638"/>
      <c r="P8" s="638"/>
      <c r="Q8" s="638"/>
      <c r="R8" s="638"/>
      <c r="S8" s="638"/>
      <c r="T8" s="638"/>
      <c r="U8" s="638"/>
      <c r="V8" s="638"/>
      <c r="W8" s="638"/>
      <c r="X8" s="638"/>
      <c r="Y8" s="638"/>
      <c r="Z8" s="638"/>
      <c r="AA8" s="638"/>
      <c r="AB8" s="638"/>
      <c r="AC8" s="638"/>
      <c r="AD8" s="638"/>
      <c r="AE8" s="638"/>
    </row>
    <row r="9" spans="1:72" ht="15" customHeight="1" thickBot="1" x14ac:dyDescent="0.3">
      <c r="A9" s="645" t="s">
        <v>153</v>
      </c>
      <c r="B9" s="645"/>
      <c r="C9" s="645"/>
      <c r="D9" s="645"/>
      <c r="E9" s="645"/>
      <c r="F9" s="637"/>
      <c r="G9" s="637"/>
      <c r="H9" s="637"/>
      <c r="I9" s="637"/>
      <c r="J9" s="637"/>
      <c r="L9" s="641"/>
      <c r="M9" s="639" t="s">
        <v>153</v>
      </c>
      <c r="N9" s="639"/>
      <c r="O9" s="639"/>
      <c r="P9" s="639"/>
      <c r="Q9" s="639"/>
      <c r="R9" s="639"/>
      <c r="S9" s="639"/>
      <c r="T9" s="639"/>
      <c r="U9" s="639"/>
      <c r="V9" s="639"/>
      <c r="W9" s="639"/>
      <c r="X9" s="639"/>
      <c r="Y9" s="639"/>
      <c r="Z9" s="639"/>
      <c r="AA9" s="639"/>
      <c r="AB9" s="639"/>
      <c r="AC9" s="639"/>
      <c r="AD9" s="639"/>
      <c r="AE9" s="639"/>
    </row>
    <row r="10" spans="1:72" ht="15.75" thickBot="1" x14ac:dyDescent="0.3">
      <c r="A10" s="5" t="s">
        <v>12</v>
      </c>
      <c r="B10" s="6"/>
      <c r="C10" s="7"/>
      <c r="D10" s="7"/>
      <c r="E10" s="8"/>
      <c r="L10" s="637"/>
      <c r="M10" s="642"/>
      <c r="N10" s="642"/>
      <c r="O10" s="642"/>
      <c r="P10" s="642"/>
      <c r="Q10" s="642"/>
      <c r="R10" s="642"/>
      <c r="S10" s="642"/>
      <c r="T10" s="642"/>
      <c r="U10" s="642"/>
      <c r="V10" s="642"/>
      <c r="W10" s="642"/>
      <c r="X10" s="642"/>
      <c r="Y10" s="642"/>
      <c r="Z10" s="637"/>
      <c r="AA10" s="637"/>
      <c r="AB10" s="637"/>
      <c r="AC10" s="637"/>
      <c r="AD10" s="637"/>
      <c r="AE10" s="637"/>
    </row>
    <row r="11" spans="1:72" ht="16.5" thickBot="1" x14ac:dyDescent="0.3">
      <c r="A11" s="10" t="s">
        <v>13</v>
      </c>
      <c r="B11" s="11">
        <v>5058.2</v>
      </c>
      <c r="C11" s="12"/>
      <c r="D11" s="12"/>
      <c r="E11" s="13"/>
      <c r="L11" s="14"/>
      <c r="M11" s="15"/>
      <c r="N11" s="16" t="s">
        <v>14</v>
      </c>
      <c r="O11" s="17" t="s">
        <v>15</v>
      </c>
      <c r="P11" s="17" t="s">
        <v>16</v>
      </c>
      <c r="Q11" s="17" t="s">
        <v>16</v>
      </c>
      <c r="R11" s="17" t="s">
        <v>17</v>
      </c>
      <c r="S11" s="17" t="s">
        <v>18</v>
      </c>
      <c r="T11" s="16" t="s">
        <v>19</v>
      </c>
      <c r="U11" s="17" t="s">
        <v>20</v>
      </c>
      <c r="V11" s="617" t="s">
        <v>21</v>
      </c>
      <c r="W11" s="618"/>
      <c r="X11" s="618"/>
      <c r="Y11" s="618"/>
      <c r="Z11" s="618"/>
      <c r="AA11" s="618"/>
      <c r="AB11" s="618"/>
      <c r="AC11" s="618"/>
      <c r="AD11" s="618"/>
      <c r="AE11" s="619"/>
    </row>
    <row r="12" spans="1:72" ht="15.75" x14ac:dyDescent="0.25">
      <c r="A12" s="18" t="s">
        <v>22</v>
      </c>
      <c r="B12" s="19" t="s">
        <v>23</v>
      </c>
      <c r="C12" s="20"/>
      <c r="D12" s="20"/>
      <c r="E12" s="21"/>
      <c r="L12" s="24"/>
      <c r="M12" s="25"/>
      <c r="N12" s="198" t="s">
        <v>24</v>
      </c>
      <c r="O12" s="198" t="s">
        <v>25</v>
      </c>
      <c r="P12" s="198" t="s">
        <v>26</v>
      </c>
      <c r="Q12" s="198" t="s">
        <v>26</v>
      </c>
      <c r="R12" s="198" t="s">
        <v>27</v>
      </c>
      <c r="S12" s="198" t="s">
        <v>26</v>
      </c>
      <c r="T12" s="198" t="s">
        <v>26</v>
      </c>
      <c r="U12" s="198" t="s">
        <v>25</v>
      </c>
      <c r="V12" s="16" t="s">
        <v>28</v>
      </c>
      <c r="W12" s="16" t="s">
        <v>29</v>
      </c>
      <c r="X12" s="16" t="s">
        <v>30</v>
      </c>
      <c r="Y12" s="16" t="s">
        <v>31</v>
      </c>
      <c r="Z12" s="16" t="s">
        <v>249</v>
      </c>
      <c r="AA12" s="199" t="s">
        <v>169</v>
      </c>
      <c r="AB12" s="22" t="s">
        <v>32</v>
      </c>
      <c r="AC12" s="22" t="s">
        <v>170</v>
      </c>
      <c r="AD12" s="200" t="s">
        <v>171</v>
      </c>
      <c r="AE12" s="200" t="s">
        <v>172</v>
      </c>
    </row>
    <row r="13" spans="1:72" ht="16.5" thickBot="1" x14ac:dyDescent="0.3">
      <c r="A13" s="23" t="s">
        <v>33</v>
      </c>
      <c r="B13" s="11">
        <v>2832.9</v>
      </c>
      <c r="C13" s="12"/>
      <c r="D13" s="12"/>
      <c r="E13" s="13"/>
      <c r="L13" s="24"/>
      <c r="M13" s="25"/>
      <c r="N13" s="26" t="s">
        <v>34</v>
      </c>
      <c r="O13" s="26"/>
      <c r="P13" s="26" t="s">
        <v>35</v>
      </c>
      <c r="Q13" s="26" t="s">
        <v>36</v>
      </c>
      <c r="R13" s="26" t="s">
        <v>26</v>
      </c>
      <c r="S13" s="26"/>
      <c r="T13" s="26"/>
      <c r="U13" s="26" t="s">
        <v>37</v>
      </c>
      <c r="V13" s="26" t="s">
        <v>38</v>
      </c>
      <c r="W13" s="26"/>
      <c r="X13" s="26"/>
      <c r="Y13" s="26"/>
      <c r="Z13" s="26"/>
      <c r="AA13" s="573"/>
      <c r="AB13" s="574"/>
      <c r="AC13" s="574"/>
      <c r="AD13" s="575" t="s">
        <v>173</v>
      </c>
      <c r="AE13" s="575"/>
    </row>
    <row r="14" spans="1:72" ht="16.5" thickBot="1" x14ac:dyDescent="0.3">
      <c r="A14" s="10" t="s">
        <v>39</v>
      </c>
      <c r="B14" s="28">
        <v>0</v>
      </c>
      <c r="C14" s="29"/>
      <c r="D14" s="29"/>
      <c r="E14" s="30"/>
      <c r="L14" s="27"/>
      <c r="M14" s="31"/>
      <c r="N14" s="26" t="s">
        <v>40</v>
      </c>
      <c r="O14" s="26" t="s">
        <v>40</v>
      </c>
      <c r="P14" s="26" t="s">
        <v>40</v>
      </c>
      <c r="Q14" s="26" t="s">
        <v>40</v>
      </c>
      <c r="R14" s="26" t="s">
        <v>40</v>
      </c>
      <c r="S14" s="26" t="s">
        <v>40</v>
      </c>
      <c r="T14" s="26" t="s">
        <v>40</v>
      </c>
      <c r="U14" s="26" t="s">
        <v>41</v>
      </c>
      <c r="V14" s="26" t="s">
        <v>40</v>
      </c>
      <c r="W14" s="26" t="s">
        <v>40</v>
      </c>
      <c r="X14" s="26" t="s">
        <v>40</v>
      </c>
      <c r="Y14" s="26" t="s">
        <v>40</v>
      </c>
      <c r="Z14" s="26" t="s">
        <v>40</v>
      </c>
      <c r="AA14" s="32" t="s">
        <v>40</v>
      </c>
      <c r="AB14" s="32" t="s">
        <v>40</v>
      </c>
      <c r="AC14" s="32" t="s">
        <v>41</v>
      </c>
      <c r="AD14" s="32" t="s">
        <v>40</v>
      </c>
      <c r="AE14" s="203" t="s">
        <v>40</v>
      </c>
    </row>
    <row r="15" spans="1:72" ht="15.75" x14ac:dyDescent="0.25">
      <c r="A15" s="33" t="s">
        <v>42</v>
      </c>
      <c r="B15" s="34">
        <v>4</v>
      </c>
      <c r="C15" s="35"/>
      <c r="D15" s="35"/>
      <c r="E15" s="36"/>
      <c r="L15" s="37" t="s">
        <v>43</v>
      </c>
      <c r="M15" s="38" t="s">
        <v>154</v>
      </c>
      <c r="N15" s="39">
        <v>0</v>
      </c>
      <c r="O15" s="39"/>
      <c r="P15" s="39"/>
      <c r="Q15" s="39"/>
      <c r="R15" s="39"/>
      <c r="S15" s="39"/>
      <c r="T15" s="39"/>
      <c r="U15" s="40"/>
      <c r="V15" s="41"/>
      <c r="W15" s="40"/>
      <c r="X15" s="40"/>
      <c r="Y15" s="40"/>
      <c r="Z15" s="205"/>
      <c r="AA15" s="206"/>
      <c r="AB15" s="206"/>
      <c r="AC15" s="206"/>
      <c r="AD15" s="207"/>
      <c r="AE15" s="42"/>
    </row>
    <row r="16" spans="1:72" ht="16.5" thickBot="1" x14ac:dyDescent="0.3">
      <c r="A16" s="43" t="s">
        <v>44</v>
      </c>
      <c r="B16" s="28">
        <v>3</v>
      </c>
      <c r="C16" s="20"/>
      <c r="D16" s="20"/>
      <c r="E16" s="21"/>
      <c r="L16" s="24"/>
      <c r="M16" s="44"/>
      <c r="N16" s="45"/>
      <c r="O16" s="45"/>
      <c r="P16" s="46"/>
      <c r="Q16" s="46"/>
      <c r="R16" s="46"/>
      <c r="S16" s="46"/>
      <c r="T16" s="46"/>
      <c r="U16" s="45"/>
      <c r="V16" s="45"/>
      <c r="W16" s="45"/>
      <c r="X16" s="45"/>
      <c r="Y16" s="45"/>
      <c r="Z16" s="45"/>
      <c r="AA16" s="208"/>
      <c r="AB16" s="208"/>
      <c r="AC16" s="208"/>
      <c r="AD16" s="209"/>
      <c r="AE16" s="47"/>
    </row>
    <row r="17" spans="1:32" ht="16.5" thickBot="1" x14ac:dyDescent="0.3">
      <c r="A17" s="48"/>
      <c r="B17" s="48"/>
      <c r="C17" s="606" t="s">
        <v>251</v>
      </c>
      <c r="D17" s="607"/>
      <c r="E17" s="606" t="s">
        <v>252</v>
      </c>
      <c r="F17" s="625"/>
      <c r="G17" s="606" t="s">
        <v>253</v>
      </c>
      <c r="H17" s="607"/>
      <c r="I17" s="625" t="s">
        <v>47</v>
      </c>
      <c r="J17" s="607"/>
      <c r="L17" s="24"/>
      <c r="M17" s="44"/>
      <c r="N17" s="45"/>
      <c r="O17" s="45"/>
      <c r="P17" s="46"/>
      <c r="Q17" s="46"/>
      <c r="R17" s="46"/>
      <c r="S17" s="46"/>
      <c r="T17" s="46"/>
      <c r="U17" s="45"/>
      <c r="V17" s="45"/>
      <c r="W17" s="45"/>
      <c r="X17" s="45"/>
      <c r="Y17" s="45"/>
      <c r="Z17" s="210"/>
      <c r="AA17" s="208"/>
      <c r="AB17" s="208"/>
      <c r="AC17" s="208"/>
      <c r="AD17" s="209"/>
      <c r="AE17" s="47"/>
    </row>
    <row r="18" spans="1:32" ht="15.75" x14ac:dyDescent="0.25">
      <c r="A18" s="50" t="s">
        <v>48</v>
      </c>
      <c r="B18" s="50" t="s">
        <v>49</v>
      </c>
      <c r="C18" s="538" t="s">
        <v>50</v>
      </c>
      <c r="D18" s="539" t="s">
        <v>51</v>
      </c>
      <c r="E18" s="538" t="s">
        <v>50</v>
      </c>
      <c r="F18" s="540" t="s">
        <v>51</v>
      </c>
      <c r="G18" s="538" t="s">
        <v>50</v>
      </c>
      <c r="H18" s="539" t="s">
        <v>51</v>
      </c>
      <c r="I18" s="541" t="s">
        <v>50</v>
      </c>
      <c r="J18" s="539" t="s">
        <v>51</v>
      </c>
      <c r="L18" s="54">
        <v>1</v>
      </c>
      <c r="M18" s="55" t="s">
        <v>62</v>
      </c>
      <c r="N18" s="46"/>
      <c r="O18" s="46"/>
      <c r="P18" s="46"/>
      <c r="Q18" s="46"/>
      <c r="R18" s="46"/>
      <c r="S18" s="46"/>
      <c r="T18" s="46"/>
      <c r="U18" s="46"/>
      <c r="V18" s="46"/>
      <c r="W18" s="46"/>
      <c r="X18" s="46"/>
      <c r="Y18" s="46"/>
      <c r="Z18" s="212"/>
      <c r="AA18" s="208"/>
      <c r="AB18" s="208"/>
      <c r="AC18" s="208"/>
      <c r="AD18" s="209"/>
      <c r="AE18" s="47"/>
      <c r="AF18" s="57"/>
    </row>
    <row r="19" spans="1:32" ht="15.75" x14ac:dyDescent="0.25">
      <c r="A19" s="50" t="s">
        <v>53</v>
      </c>
      <c r="B19" s="50" t="s">
        <v>54</v>
      </c>
      <c r="C19" s="542" t="s">
        <v>55</v>
      </c>
      <c r="D19" s="543" t="s">
        <v>56</v>
      </c>
      <c r="E19" s="542" t="s">
        <v>55</v>
      </c>
      <c r="F19" s="544" t="s">
        <v>57</v>
      </c>
      <c r="G19" s="542" t="s">
        <v>55</v>
      </c>
      <c r="H19" s="543" t="s">
        <v>57</v>
      </c>
      <c r="I19" s="545" t="s">
        <v>55</v>
      </c>
      <c r="J19" s="543" t="s">
        <v>57</v>
      </c>
      <c r="L19" s="54">
        <v>2</v>
      </c>
      <c r="M19" s="44" t="s">
        <v>250</v>
      </c>
      <c r="N19" s="46">
        <f>788329.12-2991.9</f>
        <v>785337.22</v>
      </c>
      <c r="O19" s="46">
        <f>132983.55-154.08</f>
        <v>132829.47</v>
      </c>
      <c r="P19" s="46">
        <v>4318.17</v>
      </c>
      <c r="Q19" s="46">
        <f>16800.08-38.44</f>
        <v>16761.640000000003</v>
      </c>
      <c r="R19" s="46">
        <f>14965.98-35.28</f>
        <v>14930.699999999999</v>
      </c>
      <c r="S19" s="46">
        <f>4740.23-11.18</f>
        <v>4729.0499999999993</v>
      </c>
      <c r="T19" s="46">
        <f>59885.69-150.66</f>
        <v>59735.03</v>
      </c>
      <c r="U19" s="46">
        <f>V19+W19+X19+Y19+Z19+AA19+AB19+AC19+AE19</f>
        <v>155754.26</v>
      </c>
      <c r="V19" s="46">
        <v>10987.56</v>
      </c>
      <c r="W19" s="46">
        <f>24150.21+786.85</f>
        <v>24937.059999999998</v>
      </c>
      <c r="X19" s="46">
        <f>57065.99+2220.61</f>
        <v>59286.6</v>
      </c>
      <c r="Y19" s="46">
        <v>12345.2</v>
      </c>
      <c r="Z19" s="212"/>
      <c r="AA19" s="215">
        <v>0</v>
      </c>
      <c r="AB19" s="215">
        <f>37647.22-174.38</f>
        <v>37472.840000000004</v>
      </c>
      <c r="AC19" s="215">
        <v>10725</v>
      </c>
      <c r="AD19" s="216"/>
      <c r="AE19" s="61">
        <v>0</v>
      </c>
      <c r="AF19" s="57"/>
    </row>
    <row r="20" spans="1:32" ht="15.75" x14ac:dyDescent="0.25">
      <c r="A20" s="62"/>
      <c r="B20" s="62"/>
      <c r="C20" s="546"/>
      <c r="D20" s="543" t="s">
        <v>58</v>
      </c>
      <c r="E20" s="546"/>
      <c r="F20" s="544" t="s">
        <v>58</v>
      </c>
      <c r="G20" s="546"/>
      <c r="H20" s="543" t="s">
        <v>58</v>
      </c>
      <c r="I20" s="547"/>
      <c r="J20" s="543" t="s">
        <v>58</v>
      </c>
      <c r="L20" s="54"/>
      <c r="M20" s="44"/>
      <c r="N20" s="46"/>
      <c r="O20" s="46"/>
      <c r="P20" s="46"/>
      <c r="Q20" s="46"/>
      <c r="R20" s="46"/>
      <c r="S20" s="46"/>
      <c r="T20" s="46"/>
      <c r="U20" s="46">
        <f t="shared" ref="U20:U23" si="0">V20+W20+X20+Y20+Z20+AA20+AB20+AC20+AE20</f>
        <v>0</v>
      </c>
      <c r="V20" s="46"/>
      <c r="W20" s="46"/>
      <c r="X20" s="46"/>
      <c r="Y20" s="46"/>
      <c r="Z20" s="212"/>
      <c r="AA20" s="208"/>
      <c r="AB20" s="208"/>
      <c r="AC20" s="208"/>
      <c r="AD20" s="209"/>
      <c r="AE20" s="218"/>
      <c r="AF20" s="57"/>
    </row>
    <row r="21" spans="1:32" ht="16.5" thickBot="1" x14ac:dyDescent="0.3">
      <c r="A21" s="63"/>
      <c r="B21" s="63"/>
      <c r="C21" s="548" t="s">
        <v>41</v>
      </c>
      <c r="D21" s="549" t="s">
        <v>40</v>
      </c>
      <c r="E21" s="548" t="s">
        <v>41</v>
      </c>
      <c r="F21" s="550" t="s">
        <v>40</v>
      </c>
      <c r="G21" s="548" t="s">
        <v>41</v>
      </c>
      <c r="H21" s="549" t="s">
        <v>40</v>
      </c>
      <c r="I21" s="551" t="s">
        <v>41</v>
      </c>
      <c r="J21" s="549" t="s">
        <v>40</v>
      </c>
      <c r="L21" s="54">
        <v>3</v>
      </c>
      <c r="M21" s="44" t="s">
        <v>156</v>
      </c>
      <c r="N21" s="46">
        <v>571913.52</v>
      </c>
      <c r="O21" s="46">
        <v>102875.86</v>
      </c>
      <c r="P21" s="46">
        <v>3342.69</v>
      </c>
      <c r="Q21" s="46">
        <v>12654.53</v>
      </c>
      <c r="R21" s="46">
        <v>11255.99</v>
      </c>
      <c r="S21" s="46">
        <v>3670.68</v>
      </c>
      <c r="T21" s="46">
        <v>46002.39</v>
      </c>
      <c r="U21" s="46">
        <f t="shared" si="0"/>
        <v>186192.22000000003</v>
      </c>
      <c r="V21" s="46">
        <v>18020.48</v>
      </c>
      <c r="W21" s="46">
        <v>33199.949999999997</v>
      </c>
      <c r="X21" s="46">
        <v>82876.210000000006</v>
      </c>
      <c r="Y21" s="46">
        <v>12782.45</v>
      </c>
      <c r="Z21" s="212"/>
      <c r="AA21" s="215">
        <v>0</v>
      </c>
      <c r="AB21" s="215">
        <v>33778.129999999997</v>
      </c>
      <c r="AC21" s="215">
        <v>5535</v>
      </c>
      <c r="AD21" s="216"/>
      <c r="AE21" s="47">
        <v>0</v>
      </c>
      <c r="AF21" s="57"/>
    </row>
    <row r="22" spans="1:32" ht="24.75" customHeight="1" x14ac:dyDescent="0.25">
      <c r="A22" s="67" t="s">
        <v>59</v>
      </c>
      <c r="B22" s="68"/>
      <c r="C22" s="69">
        <v>137962.23000000001</v>
      </c>
      <c r="D22" s="506">
        <v>4.87</v>
      </c>
      <c r="E22" s="69">
        <v>137962.23000000001</v>
      </c>
      <c r="F22" s="463">
        <v>4.87</v>
      </c>
      <c r="G22" s="225">
        <v>137962.23000000001</v>
      </c>
      <c r="H22" s="223">
        <v>4.87</v>
      </c>
      <c r="I22" s="477">
        <v>0</v>
      </c>
      <c r="J22" s="72">
        <v>0</v>
      </c>
      <c r="L22" s="54"/>
      <c r="M22" s="44"/>
      <c r="N22" s="46"/>
      <c r="O22" s="46"/>
      <c r="P22" s="46"/>
      <c r="Q22" s="46"/>
      <c r="R22" s="46"/>
      <c r="S22" s="46"/>
      <c r="T22" s="46"/>
      <c r="U22" s="46">
        <f t="shared" si="0"/>
        <v>0</v>
      </c>
      <c r="V22" s="46"/>
      <c r="W22" s="46"/>
      <c r="X22" s="46"/>
      <c r="Y22" s="46"/>
      <c r="Z22" s="212"/>
      <c r="AA22" s="208"/>
      <c r="AB22" s="208"/>
      <c r="AC22" s="208"/>
      <c r="AD22" s="209"/>
      <c r="AE22" s="47"/>
      <c r="AF22" s="57"/>
    </row>
    <row r="23" spans="1:32" ht="27.75" customHeight="1" x14ac:dyDescent="0.25">
      <c r="A23" s="73" t="s">
        <v>60</v>
      </c>
      <c r="B23" s="73" t="s">
        <v>61</v>
      </c>
      <c r="C23" s="74"/>
      <c r="D23" s="507"/>
      <c r="E23" s="74"/>
      <c r="F23" s="464"/>
      <c r="G23" s="74"/>
      <c r="H23" s="472"/>
      <c r="I23" s="478"/>
      <c r="J23" s="75"/>
      <c r="L23" s="54">
        <v>4</v>
      </c>
      <c r="M23" s="44" t="s">
        <v>264</v>
      </c>
      <c r="N23" s="215">
        <f>N18+N19-N21</f>
        <v>213423.69999999995</v>
      </c>
      <c r="O23" s="215">
        <f>O18+O19-O21</f>
        <v>29953.61</v>
      </c>
      <c r="P23" s="215">
        <f>P18+P19-P21</f>
        <v>975.48</v>
      </c>
      <c r="Q23" s="215">
        <f t="shared" ref="Q23:AE23" si="1">Q18+Q19-Q21</f>
        <v>4107.1100000000024</v>
      </c>
      <c r="R23" s="215">
        <f t="shared" si="1"/>
        <v>3674.7099999999991</v>
      </c>
      <c r="S23" s="215">
        <f t="shared" si="1"/>
        <v>1058.3699999999994</v>
      </c>
      <c r="T23" s="215">
        <f t="shared" si="1"/>
        <v>13732.64</v>
      </c>
      <c r="U23" s="215">
        <f t="shared" si="0"/>
        <v>-30437.96</v>
      </c>
      <c r="V23" s="215">
        <v>-7032.92</v>
      </c>
      <c r="W23" s="215">
        <f t="shared" si="1"/>
        <v>-8262.89</v>
      </c>
      <c r="X23" s="215">
        <f t="shared" si="1"/>
        <v>-23589.610000000008</v>
      </c>
      <c r="Y23" s="215">
        <f t="shared" si="1"/>
        <v>-437.25</v>
      </c>
      <c r="Z23" s="215">
        <f t="shared" si="1"/>
        <v>0</v>
      </c>
      <c r="AA23" s="215">
        <f t="shared" si="1"/>
        <v>0</v>
      </c>
      <c r="AB23" s="215">
        <f t="shared" si="1"/>
        <v>3694.7100000000064</v>
      </c>
      <c r="AC23" s="215">
        <f t="shared" si="1"/>
        <v>5190</v>
      </c>
      <c r="AD23" s="215"/>
      <c r="AE23" s="46">
        <f t="shared" si="1"/>
        <v>0</v>
      </c>
      <c r="AF23" s="57"/>
    </row>
    <row r="24" spans="1:32" ht="15.75" x14ac:dyDescent="0.25">
      <c r="A24" s="77"/>
      <c r="B24" s="78"/>
      <c r="C24" s="79"/>
      <c r="D24" s="508"/>
      <c r="E24" s="79"/>
      <c r="F24" s="527"/>
      <c r="G24" s="533"/>
      <c r="H24" s="228"/>
      <c r="I24" s="496"/>
      <c r="J24" s="80"/>
      <c r="L24" s="54"/>
      <c r="M24" s="44"/>
      <c r="N24" s="82"/>
      <c r="O24" s="82"/>
      <c r="P24" s="82"/>
      <c r="Q24" s="82"/>
      <c r="R24" s="82"/>
      <c r="S24" s="82"/>
      <c r="T24" s="82"/>
      <c r="U24" s="82"/>
      <c r="V24" s="46"/>
      <c r="W24" s="46"/>
      <c r="X24" s="46"/>
      <c r="Y24" s="46"/>
      <c r="Z24" s="212"/>
      <c r="AA24" s="208"/>
      <c r="AB24" s="208"/>
      <c r="AC24" s="208"/>
      <c r="AD24" s="209"/>
      <c r="AE24" s="47"/>
    </row>
    <row r="25" spans="1:32" ht="23.25" customHeight="1" thickBot="1" x14ac:dyDescent="0.3">
      <c r="A25" s="83" t="s">
        <v>63</v>
      </c>
      <c r="B25" s="84"/>
      <c r="C25" s="85">
        <v>113316</v>
      </c>
      <c r="D25" s="509">
        <v>4</v>
      </c>
      <c r="E25" s="85">
        <v>67989.599999999991</v>
      </c>
      <c r="F25" s="465">
        <v>2.4</v>
      </c>
      <c r="G25" s="466">
        <v>67989.599999999991</v>
      </c>
      <c r="H25" s="473">
        <v>2.4</v>
      </c>
      <c r="I25" s="477">
        <v>0</v>
      </c>
      <c r="J25" s="72">
        <v>0</v>
      </c>
      <c r="L25" s="87">
        <v>5</v>
      </c>
      <c r="M25" s="88" t="s">
        <v>64</v>
      </c>
      <c r="N25" s="383">
        <v>854136.09000000008</v>
      </c>
      <c r="O25" s="89"/>
      <c r="P25" s="90"/>
      <c r="Q25" s="90"/>
      <c r="R25" s="90"/>
      <c r="S25" s="90"/>
      <c r="T25" s="90"/>
      <c r="U25" s="90"/>
      <c r="V25" s="90"/>
      <c r="W25" s="90"/>
      <c r="X25" s="90"/>
      <c r="Y25" s="90"/>
      <c r="Z25" s="247"/>
      <c r="AA25" s="248"/>
      <c r="AB25" s="248"/>
      <c r="AC25" s="248"/>
      <c r="AD25" s="249"/>
      <c r="AE25" s="91"/>
    </row>
    <row r="26" spans="1:32" ht="120" x14ac:dyDescent="0.25">
      <c r="A26" s="73" t="s">
        <v>60</v>
      </c>
      <c r="B26" s="73" t="s">
        <v>65</v>
      </c>
      <c r="C26" s="92"/>
      <c r="D26" s="509"/>
      <c r="E26" s="93"/>
      <c r="F26" s="464"/>
      <c r="G26" s="74"/>
      <c r="H26" s="472"/>
      <c r="I26" s="530"/>
      <c r="J26" s="86"/>
      <c r="L26" s="95"/>
      <c r="M26" s="95"/>
      <c r="N26"/>
      <c r="O26"/>
      <c r="P26" s="96"/>
      <c r="Q26" s="96"/>
      <c r="R26" s="96"/>
      <c r="S26" s="96"/>
      <c r="T26" s="96"/>
      <c r="U26" s="97"/>
      <c r="V26" s="97"/>
      <c r="W26" s="97"/>
      <c r="X26" s="98" t="s">
        <v>67</v>
      </c>
      <c r="Y26" s="98"/>
      <c r="Z26" s="98"/>
      <c r="AA26" s="98"/>
    </row>
    <row r="27" spans="1:32" ht="15.75" x14ac:dyDescent="0.25">
      <c r="A27" s="99" t="s">
        <v>68</v>
      </c>
      <c r="B27" s="100" t="s">
        <v>69</v>
      </c>
      <c r="C27" s="71">
        <v>70709.184000000008</v>
      </c>
      <c r="D27" s="510">
        <v>2.496</v>
      </c>
      <c r="E27" s="102">
        <v>70709.183999999994</v>
      </c>
      <c r="F27" s="312">
        <v>2.496</v>
      </c>
      <c r="G27" s="158">
        <v>70709.183999999994</v>
      </c>
      <c r="H27" s="103">
        <v>2.496</v>
      </c>
      <c r="I27" s="475">
        <v>0</v>
      </c>
      <c r="J27" s="72">
        <v>0</v>
      </c>
      <c r="L27" s="95"/>
      <c r="M27" s="104"/>
      <c r="N27"/>
      <c r="O27"/>
      <c r="P27" s="97"/>
      <c r="Q27" s="97"/>
      <c r="R27" s="97"/>
      <c r="S27" s="97"/>
      <c r="T27" s="97"/>
      <c r="U27" s="97"/>
      <c r="V27" s="97"/>
      <c r="W27" s="97"/>
      <c r="X27" s="105" t="s">
        <v>71</v>
      </c>
      <c r="Y27" s="105"/>
      <c r="Z27" s="105"/>
      <c r="AA27" s="105"/>
    </row>
    <row r="28" spans="1:32" ht="15.75" x14ac:dyDescent="0.25">
      <c r="A28" s="106" t="s">
        <v>72</v>
      </c>
      <c r="B28" s="50" t="s">
        <v>73</v>
      </c>
      <c r="C28" s="107"/>
      <c r="D28" s="511" t="s">
        <v>34</v>
      </c>
      <c r="E28" s="107"/>
      <c r="F28" s="332" t="s">
        <v>34</v>
      </c>
      <c r="G28" s="109"/>
      <c r="H28" s="110" t="s">
        <v>34</v>
      </c>
      <c r="I28" s="476"/>
      <c r="J28" s="110" t="s">
        <v>34</v>
      </c>
      <c r="L28" s="95"/>
      <c r="M28" s="111"/>
      <c r="N28"/>
      <c r="O28"/>
      <c r="P28" s="97"/>
      <c r="Q28" s="97"/>
      <c r="R28" s="97"/>
      <c r="S28" s="97"/>
      <c r="T28" s="97"/>
      <c r="U28" s="97"/>
      <c r="V28" s="97"/>
      <c r="W28" s="97"/>
      <c r="X28"/>
      <c r="Y28"/>
      <c r="Z28"/>
      <c r="AA28"/>
    </row>
    <row r="29" spans="1:32" ht="15.75" x14ac:dyDescent="0.25">
      <c r="A29" s="106" t="s">
        <v>74</v>
      </c>
      <c r="B29" s="50" t="s">
        <v>75</v>
      </c>
      <c r="C29" s="107"/>
      <c r="D29" s="511"/>
      <c r="E29" s="107"/>
      <c r="F29" s="332"/>
      <c r="G29" s="109"/>
      <c r="H29" s="110"/>
      <c r="I29" s="476"/>
      <c r="J29" s="110"/>
      <c r="L29" s="95"/>
      <c r="M29" s="112"/>
      <c r="N29" s="112"/>
      <c r="O29" s="112"/>
      <c r="P29" s="97"/>
      <c r="Q29" s="97"/>
      <c r="R29" s="97"/>
      <c r="S29" s="97"/>
      <c r="T29" s="97"/>
      <c r="U29" s="97"/>
      <c r="V29" s="97"/>
      <c r="W29" s="97"/>
      <c r="X29" s="112" t="s">
        <v>77</v>
      </c>
      <c r="Y29" s="112"/>
      <c r="Z29"/>
      <c r="AA29"/>
    </row>
    <row r="30" spans="1:32" ht="15.75" x14ac:dyDescent="0.25">
      <c r="A30" s="106"/>
      <c r="B30" s="50"/>
      <c r="C30" s="107"/>
      <c r="D30" s="511"/>
      <c r="E30" s="331"/>
      <c r="F30" s="333"/>
      <c r="G30" s="109"/>
      <c r="H30" s="110"/>
      <c r="I30" s="476"/>
      <c r="J30" s="110"/>
      <c r="L30" s="95"/>
      <c r="M30" s="113"/>
      <c r="N30"/>
      <c r="O30"/>
      <c r="P30" s="97"/>
      <c r="Q30" s="97"/>
      <c r="R30" s="97"/>
      <c r="S30" s="97"/>
      <c r="T30" s="97"/>
      <c r="U30" s="97"/>
      <c r="V30" s="97"/>
      <c r="W30" s="97"/>
      <c r="X30" s="605" t="s">
        <v>79</v>
      </c>
      <c r="Y30" s="605"/>
      <c r="Z30" s="605"/>
      <c r="AA30" s="605"/>
    </row>
    <row r="31" spans="1:32" ht="15.75" x14ac:dyDescent="0.25">
      <c r="A31" s="99" t="s">
        <v>80</v>
      </c>
      <c r="B31" s="100" t="s">
        <v>81</v>
      </c>
      <c r="C31" s="102">
        <v>64306.83</v>
      </c>
      <c r="D31" s="512">
        <v>2.27</v>
      </c>
      <c r="E31" s="102">
        <v>51558.78</v>
      </c>
      <c r="F31" s="312">
        <v>1.82</v>
      </c>
      <c r="G31" s="158">
        <v>51558.78</v>
      </c>
      <c r="H31" s="103">
        <v>1.82</v>
      </c>
      <c r="I31" s="475">
        <v>0</v>
      </c>
      <c r="J31" s="103">
        <v>0</v>
      </c>
      <c r="L31" s="95"/>
      <c r="M31" s="95"/>
      <c r="N31" s="95"/>
      <c r="O31" s="95"/>
      <c r="P31" s="97"/>
      <c r="Q31" s="97"/>
      <c r="R31" s="97"/>
      <c r="S31" s="97"/>
      <c r="T31" s="97"/>
      <c r="U31" s="97"/>
      <c r="V31" s="116"/>
      <c r="W31" s="97"/>
      <c r="X31"/>
      <c r="Y31"/>
      <c r="Z31"/>
      <c r="AA31"/>
    </row>
    <row r="32" spans="1:32" ht="15.75" x14ac:dyDescent="0.25">
      <c r="A32" s="106" t="s">
        <v>82</v>
      </c>
      <c r="B32" s="50"/>
      <c r="C32" s="109"/>
      <c r="D32" s="513"/>
      <c r="E32" s="109"/>
      <c r="F32" s="332"/>
      <c r="G32" s="109"/>
      <c r="H32" s="110"/>
      <c r="I32" s="476"/>
      <c r="J32" s="110"/>
      <c r="L32" s="95"/>
      <c r="M32" s="117"/>
      <c r="N32" s="97"/>
      <c r="O32" s="97"/>
      <c r="P32" s="97"/>
      <c r="Q32" s="97"/>
      <c r="R32" s="97"/>
      <c r="S32" s="97"/>
      <c r="T32" s="97"/>
      <c r="U32" s="97"/>
      <c r="V32" s="97"/>
      <c r="W32" s="97"/>
      <c r="X32" s="97"/>
      <c r="Y32" s="97"/>
      <c r="Z32" s="97"/>
    </row>
    <row r="33" spans="1:26" ht="15.75" x14ac:dyDescent="0.25">
      <c r="A33" s="118" t="s">
        <v>83</v>
      </c>
      <c r="B33" s="119"/>
      <c r="C33" s="120"/>
      <c r="D33" s="514"/>
      <c r="E33" s="120"/>
      <c r="F33" s="333"/>
      <c r="G33" s="120"/>
      <c r="H33" s="122"/>
      <c r="I33" s="480"/>
      <c r="J33" s="122"/>
      <c r="L33" s="123"/>
      <c r="M33" s="124"/>
      <c r="N33" s="125"/>
      <c r="O33" s="125"/>
      <c r="P33" s="96"/>
      <c r="Q33" s="96"/>
      <c r="R33" s="96"/>
      <c r="S33" s="96"/>
      <c r="T33" s="96"/>
      <c r="U33" s="96"/>
      <c r="V33" s="97"/>
      <c r="W33" s="97"/>
      <c r="X33" s="97"/>
      <c r="Y33" s="97"/>
      <c r="Z33" s="97"/>
    </row>
    <row r="34" spans="1:26" ht="28.5" x14ac:dyDescent="0.25">
      <c r="A34" s="126" t="s">
        <v>84</v>
      </c>
      <c r="B34" s="100"/>
      <c r="C34" s="127">
        <v>195334.12080000003</v>
      </c>
      <c r="D34" s="515">
        <v>6.8952</v>
      </c>
      <c r="E34" s="335">
        <v>166007.94</v>
      </c>
      <c r="F34" s="334">
        <v>5.86</v>
      </c>
      <c r="G34" s="534">
        <v>166007.94</v>
      </c>
      <c r="H34" s="130">
        <v>5.86</v>
      </c>
      <c r="I34" s="481">
        <v>0</v>
      </c>
      <c r="J34" s="128">
        <v>0</v>
      </c>
      <c r="L34" s="95"/>
      <c r="M34" s="124"/>
      <c r="N34" s="97"/>
      <c r="O34" s="97"/>
      <c r="P34" s="97"/>
      <c r="Q34" s="97"/>
      <c r="R34" s="97"/>
      <c r="S34" s="97"/>
      <c r="T34" s="97"/>
      <c r="U34" s="97"/>
      <c r="V34" s="97"/>
      <c r="W34" s="97"/>
      <c r="X34" s="97"/>
      <c r="Y34" s="97"/>
      <c r="Z34" s="97"/>
    </row>
    <row r="35" spans="1:26" ht="15.75" x14ac:dyDescent="0.25">
      <c r="A35" s="131" t="s">
        <v>85</v>
      </c>
      <c r="B35" s="132" t="s">
        <v>86</v>
      </c>
      <c r="C35" s="133"/>
      <c r="D35" s="516"/>
      <c r="E35" s="133"/>
      <c r="F35" s="467"/>
      <c r="G35" s="535"/>
      <c r="H35" s="136"/>
      <c r="I35" s="482"/>
      <c r="J35" s="136"/>
      <c r="L35" s="95"/>
      <c r="M35" s="95"/>
      <c r="N35" s="95"/>
      <c r="O35" s="95"/>
      <c r="P35" s="96"/>
      <c r="Q35" s="96"/>
      <c r="R35" s="96"/>
      <c r="S35" s="96"/>
      <c r="T35" s="96"/>
      <c r="U35" s="97"/>
      <c r="V35" s="97"/>
      <c r="W35" s="97"/>
      <c r="X35" s="97"/>
      <c r="Y35" s="97"/>
      <c r="Z35" s="97"/>
    </row>
    <row r="36" spans="1:26" ht="15.75" x14ac:dyDescent="0.25">
      <c r="A36" s="137" t="s">
        <v>87</v>
      </c>
      <c r="B36" s="138"/>
      <c r="C36" s="133"/>
      <c r="D36" s="516"/>
      <c r="E36" s="133"/>
      <c r="F36" s="467"/>
      <c r="G36" s="535"/>
      <c r="H36" s="136"/>
      <c r="I36" s="482"/>
      <c r="J36" s="136"/>
      <c r="L36" s="95"/>
      <c r="M36" s="95"/>
      <c r="N36" s="95"/>
      <c r="O36" s="95"/>
      <c r="P36" s="97"/>
      <c r="Q36" s="97"/>
      <c r="R36" s="97"/>
      <c r="S36" s="97"/>
      <c r="T36" s="97"/>
      <c r="U36" s="97"/>
      <c r="V36" s="97"/>
      <c r="W36" s="97"/>
      <c r="X36" s="97"/>
      <c r="Y36" s="97"/>
      <c r="Z36" s="97"/>
    </row>
    <row r="37" spans="1:26" ht="15.75" x14ac:dyDescent="0.25">
      <c r="A37" s="131" t="s">
        <v>88</v>
      </c>
      <c r="B37" s="132" t="s">
        <v>89</v>
      </c>
      <c r="C37" s="133"/>
      <c r="D37" s="516"/>
      <c r="E37" s="133"/>
      <c r="F37" s="467"/>
      <c r="G37" s="535"/>
      <c r="H37" s="136"/>
      <c r="I37" s="482"/>
      <c r="J37" s="136"/>
      <c r="L37" s="95"/>
      <c r="M37" s="95"/>
      <c r="N37" s="97"/>
      <c r="O37" s="97"/>
      <c r="P37" s="97"/>
      <c r="Q37" s="97"/>
      <c r="R37" s="97"/>
      <c r="S37" s="97"/>
      <c r="T37" s="97"/>
      <c r="U37" s="97"/>
      <c r="V37" s="97"/>
      <c r="W37" s="97"/>
      <c r="X37" s="97"/>
      <c r="Y37" s="97"/>
      <c r="Z37" s="97"/>
    </row>
    <row r="38" spans="1:26" ht="15.75" x14ac:dyDescent="0.25">
      <c r="A38" s="137"/>
      <c r="B38" s="138"/>
      <c r="C38" s="133"/>
      <c r="D38" s="516"/>
      <c r="E38" s="133"/>
      <c r="F38" s="467"/>
      <c r="G38" s="535"/>
      <c r="H38" s="136"/>
      <c r="I38" s="482"/>
      <c r="J38" s="136"/>
      <c r="L38" s="95"/>
      <c r="M38" s="95"/>
      <c r="N38" s="97"/>
      <c r="O38" s="97"/>
      <c r="P38" s="95"/>
      <c r="Q38" s="95"/>
      <c r="R38" s="95"/>
      <c r="S38" s="95"/>
      <c r="T38" s="95"/>
      <c r="U38" s="97"/>
      <c r="V38" s="97"/>
      <c r="W38" s="97"/>
      <c r="X38" s="97"/>
      <c r="Y38" s="97"/>
      <c r="Z38" s="97"/>
    </row>
    <row r="39" spans="1:26" ht="15.75" x14ac:dyDescent="0.25">
      <c r="A39" s="139" t="s">
        <v>90</v>
      </c>
      <c r="B39" s="132"/>
      <c r="C39" s="133"/>
      <c r="D39" s="516"/>
      <c r="E39" s="133"/>
      <c r="F39" s="467"/>
      <c r="G39" s="535"/>
      <c r="H39" s="136"/>
      <c r="I39" s="482"/>
      <c r="J39" s="136"/>
      <c r="L39" s="95"/>
      <c r="M39" s="95"/>
      <c r="N39" s="125"/>
      <c r="O39" s="125"/>
      <c r="P39" s="95"/>
      <c r="Q39" s="95"/>
      <c r="R39" s="95"/>
      <c r="S39" s="95"/>
      <c r="T39" s="95"/>
      <c r="U39" s="97"/>
      <c r="V39" s="97"/>
      <c r="W39" s="97"/>
      <c r="X39" s="97"/>
      <c r="Y39" s="97"/>
      <c r="Z39" s="97"/>
    </row>
    <row r="40" spans="1:26" ht="15.75" x14ac:dyDescent="0.25">
      <c r="A40" s="140" t="s">
        <v>91</v>
      </c>
      <c r="B40" s="141" t="s">
        <v>89</v>
      </c>
      <c r="C40" s="133"/>
      <c r="D40" s="516"/>
      <c r="E40" s="133"/>
      <c r="F40" s="467"/>
      <c r="G40" s="535"/>
      <c r="H40" s="136"/>
      <c r="I40" s="482"/>
      <c r="J40" s="136"/>
      <c r="L40" s="95"/>
      <c r="M40" s="124"/>
      <c r="N40" s="95"/>
      <c r="O40" s="95"/>
      <c r="P40" s="95"/>
      <c r="Q40" s="95"/>
      <c r="R40" s="95"/>
      <c r="S40" s="95"/>
      <c r="T40" s="95"/>
      <c r="U40" s="97"/>
      <c r="V40" s="97"/>
      <c r="W40" s="97"/>
      <c r="X40" s="97"/>
      <c r="Y40" s="97"/>
      <c r="Z40" s="97"/>
    </row>
    <row r="41" spans="1:26" ht="15.75" x14ac:dyDescent="0.25">
      <c r="A41" s="139" t="s">
        <v>92</v>
      </c>
      <c r="B41" s="132"/>
      <c r="C41" s="133"/>
      <c r="D41" s="516"/>
      <c r="E41" s="133"/>
      <c r="F41" s="467"/>
      <c r="G41" s="535"/>
      <c r="H41" s="136"/>
      <c r="I41" s="482"/>
      <c r="J41" s="136"/>
      <c r="L41" s="95"/>
      <c r="M41" s="95"/>
      <c r="N41" s="95"/>
      <c r="O41" s="95"/>
      <c r="P41" s="95"/>
      <c r="Q41" s="95"/>
      <c r="R41" s="95"/>
      <c r="S41" s="95"/>
      <c r="T41" s="95"/>
      <c r="U41" s="97"/>
      <c r="V41" s="97"/>
      <c r="W41" s="97"/>
      <c r="X41" s="97"/>
      <c r="Y41" s="97"/>
      <c r="Z41" s="97"/>
    </row>
    <row r="42" spans="1:26" x14ac:dyDescent="0.25">
      <c r="A42" s="140" t="s">
        <v>93</v>
      </c>
      <c r="B42" s="141" t="s">
        <v>94</v>
      </c>
      <c r="C42" s="133"/>
      <c r="D42" s="516"/>
      <c r="E42" s="133"/>
      <c r="F42" s="467"/>
      <c r="G42" s="535"/>
      <c r="H42" s="136"/>
      <c r="I42" s="482"/>
      <c r="J42" s="136"/>
      <c r="L42" s="56"/>
      <c r="M42" s="56"/>
      <c r="N42" s="56"/>
      <c r="O42" s="56"/>
      <c r="P42" s="56"/>
      <c r="Q42" s="56"/>
      <c r="R42" s="56"/>
      <c r="S42" s="56"/>
      <c r="T42" s="56"/>
      <c r="U42" s="56"/>
      <c r="V42" s="56"/>
      <c r="W42" s="56"/>
      <c r="X42" s="56"/>
      <c r="Y42" s="56"/>
      <c r="Z42" s="56"/>
    </row>
    <row r="43" spans="1:26" x14ac:dyDescent="0.25">
      <c r="A43" s="140" t="s">
        <v>95</v>
      </c>
      <c r="B43" s="138" t="s">
        <v>94</v>
      </c>
      <c r="C43" s="133"/>
      <c r="D43" s="516"/>
      <c r="E43" s="133"/>
      <c r="F43" s="467"/>
      <c r="G43" s="535"/>
      <c r="H43" s="136"/>
      <c r="I43" s="482"/>
      <c r="J43" s="136"/>
      <c r="L43" s="56"/>
      <c r="M43" s="56"/>
      <c r="N43" s="56"/>
      <c r="O43" s="56"/>
      <c r="P43" s="56"/>
      <c r="Q43" s="56"/>
      <c r="R43" s="56"/>
      <c r="S43" s="56"/>
      <c r="T43" s="56"/>
      <c r="U43" s="56"/>
      <c r="V43" s="56"/>
      <c r="W43" s="56"/>
      <c r="X43" s="56"/>
      <c r="Y43" s="56"/>
      <c r="Z43" s="56"/>
    </row>
    <row r="44" spans="1:26" x14ac:dyDescent="0.25">
      <c r="A44" s="142" t="s">
        <v>96</v>
      </c>
      <c r="B44" s="141"/>
      <c r="C44" s="133"/>
      <c r="D44" s="516"/>
      <c r="E44" s="133"/>
      <c r="F44" s="467"/>
      <c r="G44" s="535"/>
      <c r="H44" s="136"/>
      <c r="I44" s="482"/>
      <c r="J44" s="136"/>
    </row>
    <row r="45" spans="1:26" x14ac:dyDescent="0.25">
      <c r="A45" s="142" t="s">
        <v>97</v>
      </c>
      <c r="B45" s="141"/>
      <c r="C45" s="133"/>
      <c r="D45" s="516"/>
      <c r="E45" s="133"/>
      <c r="F45" s="467"/>
      <c r="G45" s="535"/>
      <c r="H45" s="136"/>
      <c r="I45" s="482"/>
      <c r="J45" s="136"/>
    </row>
    <row r="46" spans="1:26" x14ac:dyDescent="0.25">
      <c r="A46" s="142" t="s">
        <v>98</v>
      </c>
      <c r="B46" s="141" t="s">
        <v>99</v>
      </c>
      <c r="C46" s="133"/>
      <c r="D46" s="516"/>
      <c r="E46" s="133"/>
      <c r="F46" s="467"/>
      <c r="G46" s="535"/>
      <c r="H46" s="136"/>
      <c r="I46" s="482"/>
      <c r="J46" s="136"/>
    </row>
    <row r="47" spans="1:26" ht="28.5" x14ac:dyDescent="0.25">
      <c r="A47" s="126" t="s">
        <v>100</v>
      </c>
      <c r="B47" s="100"/>
      <c r="C47" s="127">
        <v>220966.19999999998</v>
      </c>
      <c r="D47" s="510">
        <v>7.8</v>
      </c>
      <c r="E47" s="127">
        <v>184705.08</v>
      </c>
      <c r="F47" s="334">
        <v>6.52</v>
      </c>
      <c r="G47" s="534">
        <v>184705.08</v>
      </c>
      <c r="H47" s="130">
        <v>6.52</v>
      </c>
      <c r="I47" s="481">
        <v>0</v>
      </c>
      <c r="J47" s="103">
        <v>0</v>
      </c>
    </row>
    <row r="48" spans="1:26" x14ac:dyDescent="0.25">
      <c r="A48" s="43" t="s">
        <v>101</v>
      </c>
      <c r="B48" s="100"/>
      <c r="C48" s="143"/>
      <c r="D48" s="517"/>
      <c r="E48" s="143"/>
      <c r="F48" s="468"/>
      <c r="G48" s="536"/>
      <c r="H48" s="146"/>
      <c r="I48" s="483"/>
      <c r="J48" s="146"/>
    </row>
    <row r="49" spans="1:10" x14ac:dyDescent="0.25">
      <c r="A49" s="147" t="s">
        <v>102</v>
      </c>
      <c r="B49" s="119"/>
      <c r="C49" s="119"/>
      <c r="D49" s="518"/>
      <c r="E49" s="119"/>
      <c r="F49" s="469"/>
      <c r="G49" s="149"/>
      <c r="H49" s="150"/>
      <c r="I49" s="484"/>
      <c r="J49" s="150"/>
    </row>
    <row r="50" spans="1:10" x14ac:dyDescent="0.25">
      <c r="A50" s="43" t="s">
        <v>103</v>
      </c>
      <c r="B50" s="100" t="s">
        <v>104</v>
      </c>
      <c r="C50" s="50"/>
      <c r="D50" s="516"/>
      <c r="E50" s="50"/>
      <c r="F50" s="461"/>
      <c r="G50" s="58"/>
      <c r="H50" s="59"/>
      <c r="I50" s="214"/>
      <c r="J50" s="59"/>
    </row>
    <row r="51" spans="1:10" x14ac:dyDescent="0.25">
      <c r="A51" s="152" t="s">
        <v>105</v>
      </c>
      <c r="B51" s="153" t="s">
        <v>106</v>
      </c>
      <c r="C51" s="50"/>
      <c r="D51" s="516"/>
      <c r="E51" s="50"/>
      <c r="F51" s="461"/>
      <c r="G51" s="58"/>
      <c r="H51" s="59"/>
      <c r="I51" s="214"/>
      <c r="J51" s="59"/>
    </row>
    <row r="52" spans="1:10" x14ac:dyDescent="0.25">
      <c r="A52" s="154" t="s">
        <v>107</v>
      </c>
      <c r="B52" s="153" t="s">
        <v>106</v>
      </c>
      <c r="C52" s="50"/>
      <c r="D52" s="516"/>
      <c r="E52" s="50"/>
      <c r="F52" s="461"/>
      <c r="G52" s="58"/>
      <c r="H52" s="59"/>
      <c r="I52" s="214"/>
      <c r="J52" s="59"/>
    </row>
    <row r="53" spans="1:10" x14ac:dyDescent="0.25">
      <c r="A53" s="152" t="s">
        <v>108</v>
      </c>
      <c r="B53" s="153" t="s">
        <v>106</v>
      </c>
      <c r="C53" s="50"/>
      <c r="D53" s="516"/>
      <c r="E53" s="50"/>
      <c r="F53" s="461"/>
      <c r="G53" s="58"/>
      <c r="H53" s="59"/>
      <c r="I53" s="214"/>
      <c r="J53" s="59"/>
    </row>
    <row r="54" spans="1:10" x14ac:dyDescent="0.25">
      <c r="A54" s="152" t="s">
        <v>109</v>
      </c>
      <c r="B54" s="153" t="s">
        <v>110</v>
      </c>
      <c r="C54" s="50"/>
      <c r="D54" s="516"/>
      <c r="E54" s="50"/>
      <c r="F54" s="461"/>
      <c r="G54" s="58"/>
      <c r="H54" s="59"/>
      <c r="I54" s="214"/>
      <c r="J54" s="59"/>
    </row>
    <row r="55" spans="1:10" x14ac:dyDescent="0.25">
      <c r="A55" s="152" t="s">
        <v>111</v>
      </c>
      <c r="B55" s="153" t="s">
        <v>104</v>
      </c>
      <c r="C55" s="50"/>
      <c r="D55" s="516"/>
      <c r="E55" s="50"/>
      <c r="F55" s="461"/>
      <c r="G55" s="58"/>
      <c r="H55" s="59"/>
      <c r="I55" s="214"/>
      <c r="J55" s="59"/>
    </row>
    <row r="56" spans="1:10" x14ac:dyDescent="0.25">
      <c r="A56" s="155" t="s">
        <v>112</v>
      </c>
      <c r="B56" s="100"/>
      <c r="C56" s="50"/>
      <c r="D56" s="516"/>
      <c r="E56" s="50"/>
      <c r="F56" s="461"/>
      <c r="G56" s="58"/>
      <c r="H56" s="59"/>
      <c r="I56" s="214"/>
      <c r="J56" s="59"/>
    </row>
    <row r="57" spans="1:10" x14ac:dyDescent="0.25">
      <c r="A57" s="147" t="s">
        <v>113</v>
      </c>
      <c r="B57" s="119" t="s">
        <v>104</v>
      </c>
      <c r="C57" s="50"/>
      <c r="D57" s="516"/>
      <c r="E57" s="50"/>
      <c r="F57" s="461"/>
      <c r="G57" s="58"/>
      <c r="H57" s="59"/>
      <c r="I57" s="214"/>
      <c r="J57" s="59"/>
    </row>
    <row r="58" spans="1:10" x14ac:dyDescent="0.25">
      <c r="A58" s="43" t="s">
        <v>114</v>
      </c>
      <c r="B58" s="100"/>
      <c r="C58" s="143"/>
      <c r="D58" s="517"/>
      <c r="E58" s="143"/>
      <c r="F58" s="468"/>
      <c r="G58" s="536"/>
      <c r="H58" s="146"/>
      <c r="I58" s="483"/>
      <c r="J58" s="146"/>
    </row>
    <row r="59" spans="1:10" x14ac:dyDescent="0.25">
      <c r="A59" s="147" t="s">
        <v>115</v>
      </c>
      <c r="B59" s="119"/>
      <c r="C59" s="119"/>
      <c r="D59" s="518"/>
      <c r="E59" s="119"/>
      <c r="F59" s="469"/>
      <c r="G59" s="149"/>
      <c r="H59" s="150"/>
      <c r="I59" s="484"/>
      <c r="J59" s="150"/>
    </row>
    <row r="60" spans="1:10" x14ac:dyDescent="0.25">
      <c r="A60" s="43" t="s">
        <v>116</v>
      </c>
      <c r="B60" s="100"/>
      <c r="C60" s="50"/>
      <c r="D60" s="516"/>
      <c r="E60" s="50"/>
      <c r="F60" s="461"/>
      <c r="G60" s="58"/>
      <c r="H60" s="59"/>
      <c r="I60" s="214"/>
      <c r="J60" s="59"/>
    </row>
    <row r="61" spans="1:10" x14ac:dyDescent="0.25">
      <c r="A61" s="147" t="s">
        <v>117</v>
      </c>
      <c r="B61" s="119" t="s">
        <v>104</v>
      </c>
      <c r="C61" s="50"/>
      <c r="D61" s="516"/>
      <c r="E61" s="50"/>
      <c r="F61" s="461"/>
      <c r="G61" s="58"/>
      <c r="H61" s="59"/>
      <c r="I61" s="214"/>
      <c r="J61" s="59"/>
    </row>
    <row r="62" spans="1:10" x14ac:dyDescent="0.25">
      <c r="A62" s="152" t="s">
        <v>118</v>
      </c>
      <c r="B62" s="153" t="s">
        <v>104</v>
      </c>
      <c r="C62" s="50"/>
      <c r="D62" s="516"/>
      <c r="E62" s="50"/>
      <c r="F62" s="461"/>
      <c r="G62" s="58"/>
      <c r="H62" s="59"/>
      <c r="I62" s="214"/>
      <c r="J62" s="59"/>
    </row>
    <row r="63" spans="1:10" x14ac:dyDescent="0.25">
      <c r="A63" s="152" t="s">
        <v>119</v>
      </c>
      <c r="B63" s="153" t="s">
        <v>120</v>
      </c>
      <c r="C63" s="50"/>
      <c r="D63" s="516"/>
      <c r="E63" s="50"/>
      <c r="F63" s="461"/>
      <c r="G63" s="58"/>
      <c r="H63" s="59"/>
      <c r="I63" s="214"/>
      <c r="J63" s="59"/>
    </row>
    <row r="64" spans="1:10" x14ac:dyDescent="0.25">
      <c r="A64" s="156" t="s">
        <v>121</v>
      </c>
      <c r="B64" s="153" t="s">
        <v>120</v>
      </c>
      <c r="C64" s="50"/>
      <c r="D64" s="516"/>
      <c r="E64" s="50"/>
      <c r="F64" s="461"/>
      <c r="G64" s="58"/>
      <c r="H64" s="59"/>
      <c r="I64" s="214"/>
      <c r="J64" s="59"/>
    </row>
    <row r="65" spans="1:10" x14ac:dyDescent="0.25">
      <c r="A65" s="157" t="s">
        <v>122</v>
      </c>
      <c r="B65" s="153" t="s">
        <v>123</v>
      </c>
      <c r="C65" s="50"/>
      <c r="D65" s="516"/>
      <c r="E65" s="50"/>
      <c r="F65" s="461"/>
      <c r="G65" s="58"/>
      <c r="H65" s="59"/>
      <c r="I65" s="214"/>
      <c r="J65" s="59"/>
    </row>
    <row r="66" spans="1:10" x14ac:dyDescent="0.25">
      <c r="A66" s="152" t="s">
        <v>109</v>
      </c>
      <c r="B66" s="153" t="s">
        <v>124</v>
      </c>
      <c r="C66" s="50"/>
      <c r="D66" s="516"/>
      <c r="E66" s="50"/>
      <c r="F66" s="461"/>
      <c r="G66" s="58"/>
      <c r="H66" s="59"/>
      <c r="I66" s="214"/>
      <c r="J66" s="59"/>
    </row>
    <row r="67" spans="1:10" x14ac:dyDescent="0.25">
      <c r="A67" s="152" t="s">
        <v>111</v>
      </c>
      <c r="B67" s="153" t="s">
        <v>104</v>
      </c>
      <c r="C67" s="50"/>
      <c r="D67" s="516"/>
      <c r="E67" s="50"/>
      <c r="F67" s="461"/>
      <c r="G67" s="58"/>
      <c r="H67" s="59"/>
      <c r="I67" s="214"/>
      <c r="J67" s="59"/>
    </row>
    <row r="68" spans="1:10" x14ac:dyDescent="0.25">
      <c r="A68" s="152" t="s">
        <v>125</v>
      </c>
      <c r="B68" s="153" t="s">
        <v>126</v>
      </c>
      <c r="C68" s="50"/>
      <c r="D68" s="516"/>
      <c r="E68" s="50"/>
      <c r="F68" s="461"/>
      <c r="G68" s="58"/>
      <c r="H68" s="59"/>
      <c r="I68" s="214"/>
      <c r="J68" s="59"/>
    </row>
    <row r="69" spans="1:10" x14ac:dyDescent="0.25">
      <c r="A69" s="156" t="s">
        <v>127</v>
      </c>
      <c r="B69" s="50" t="s">
        <v>104</v>
      </c>
      <c r="C69" s="50"/>
      <c r="D69" s="516"/>
      <c r="E69" s="50"/>
      <c r="F69" s="461"/>
      <c r="G69" s="58"/>
      <c r="H69" s="59"/>
      <c r="I69" s="214"/>
      <c r="J69" s="59"/>
    </row>
    <row r="70" spans="1:10" x14ac:dyDescent="0.25">
      <c r="A70" s="99" t="s">
        <v>128</v>
      </c>
      <c r="B70" s="100" t="s">
        <v>129</v>
      </c>
      <c r="C70" s="102">
        <v>31161.900000000005</v>
      </c>
      <c r="D70" s="519">
        <v>1.1000000000000001</v>
      </c>
      <c r="E70" s="308">
        <v>24929.52</v>
      </c>
      <c r="F70" s="307">
        <v>0.88</v>
      </c>
      <c r="G70" s="158">
        <v>0</v>
      </c>
      <c r="H70" s="103">
        <v>0</v>
      </c>
      <c r="I70" s="475">
        <v>24929.52</v>
      </c>
      <c r="J70" s="103">
        <v>0.88</v>
      </c>
    </row>
    <row r="71" spans="1:10" x14ac:dyDescent="0.25">
      <c r="A71" s="118" t="s">
        <v>130</v>
      </c>
      <c r="B71" s="119" t="s">
        <v>131</v>
      </c>
      <c r="C71" s="71"/>
      <c r="D71" s="309"/>
      <c r="E71" s="310"/>
      <c r="F71" s="311"/>
      <c r="G71" s="109"/>
      <c r="H71" s="110"/>
      <c r="I71" s="476"/>
      <c r="J71" s="110"/>
    </row>
    <row r="72" spans="1:10" x14ac:dyDescent="0.25">
      <c r="A72" s="99" t="s">
        <v>132</v>
      </c>
      <c r="B72" s="100"/>
      <c r="C72" s="102">
        <v>833756.46480000007</v>
      </c>
      <c r="D72" s="307">
        <v>29.431200000000004</v>
      </c>
      <c r="E72" s="308">
        <v>678932.81400000001</v>
      </c>
      <c r="F72" s="307">
        <v>24.846</v>
      </c>
      <c r="G72" s="158">
        <v>678932.81400000001</v>
      </c>
      <c r="H72" s="103">
        <v>23.965999999999998</v>
      </c>
      <c r="I72" s="485">
        <v>24929.52</v>
      </c>
      <c r="J72" s="103">
        <v>0.88000000000000256</v>
      </c>
    </row>
    <row r="73" spans="1:10" x14ac:dyDescent="0.25">
      <c r="A73" s="118" t="s">
        <v>133</v>
      </c>
      <c r="B73" s="119"/>
      <c r="C73" s="120"/>
      <c r="D73" s="311"/>
      <c r="E73" s="109"/>
      <c r="F73" s="309"/>
      <c r="G73" s="120"/>
      <c r="H73" s="122"/>
      <c r="I73" s="480"/>
      <c r="J73" s="122"/>
    </row>
    <row r="74" spans="1:10" x14ac:dyDescent="0.25">
      <c r="A74" s="99" t="s">
        <v>134</v>
      </c>
      <c r="B74" s="100"/>
      <c r="C74" s="102">
        <v>124647.60000000002</v>
      </c>
      <c r="D74" s="101">
        <v>4.4000000000000004</v>
      </c>
      <c r="E74" s="308">
        <v>114562.47600000001</v>
      </c>
      <c r="F74" s="312">
        <v>3.37</v>
      </c>
      <c r="G74" s="193">
        <v>114562.47600000001</v>
      </c>
      <c r="H74" s="178">
        <v>3.37</v>
      </c>
      <c r="I74" s="486">
        <v>0</v>
      </c>
      <c r="J74" s="103">
        <v>0</v>
      </c>
    </row>
    <row r="75" spans="1:10" x14ac:dyDescent="0.25">
      <c r="A75" s="106" t="s">
        <v>135</v>
      </c>
      <c r="B75" s="50"/>
      <c r="C75" s="109"/>
      <c r="D75" s="151"/>
      <c r="E75" s="109"/>
      <c r="F75" s="461"/>
      <c r="G75" s="58"/>
      <c r="H75" s="59"/>
      <c r="I75" s="476"/>
      <c r="J75" s="59"/>
    </row>
    <row r="76" spans="1:10" x14ac:dyDescent="0.25">
      <c r="A76" s="118"/>
      <c r="B76" s="119"/>
      <c r="C76" s="120"/>
      <c r="D76" s="160"/>
      <c r="E76" s="120"/>
      <c r="F76" s="462"/>
      <c r="G76" s="537"/>
      <c r="H76" s="161"/>
      <c r="I76" s="480"/>
      <c r="J76" s="161"/>
    </row>
    <row r="77" spans="1:10" x14ac:dyDescent="0.25">
      <c r="A77" s="99" t="s">
        <v>136</v>
      </c>
      <c r="B77" s="43"/>
      <c r="C77" s="102">
        <v>958404.06480000005</v>
      </c>
      <c r="D77" s="101">
        <v>33.831200000000003</v>
      </c>
      <c r="E77" s="102">
        <v>793495.29</v>
      </c>
      <c r="F77" s="312">
        <v>28.216000000000001</v>
      </c>
      <c r="G77" s="158">
        <v>793495.29</v>
      </c>
      <c r="H77" s="103">
        <v>27.335999999999999</v>
      </c>
      <c r="I77" s="485">
        <v>24929.52</v>
      </c>
      <c r="J77" s="103">
        <v>0.88000000000000256</v>
      </c>
    </row>
    <row r="78" spans="1:10" ht="15.75" thickBot="1" x14ac:dyDescent="0.3">
      <c r="A78" s="162" t="s">
        <v>137</v>
      </c>
      <c r="B78" s="63"/>
      <c r="C78" s="162"/>
      <c r="D78" s="163"/>
      <c r="E78" s="162"/>
      <c r="F78" s="470"/>
      <c r="G78" s="64"/>
      <c r="H78" s="65"/>
      <c r="I78" s="487"/>
      <c r="J78" s="65"/>
    </row>
    <row r="79" spans="1:10" ht="15.75" thickBot="1" x14ac:dyDescent="0.3">
      <c r="A79" s="165" t="s">
        <v>138</v>
      </c>
      <c r="B79" s="29"/>
      <c r="C79" s="165"/>
      <c r="D79" s="60"/>
      <c r="E79" s="165"/>
      <c r="F79" s="60"/>
      <c r="G79" s="60"/>
      <c r="H79" s="60"/>
      <c r="I79" s="165"/>
      <c r="J79" s="60"/>
    </row>
    <row r="80" spans="1:10" x14ac:dyDescent="0.25">
      <c r="A80" s="166"/>
      <c r="B80" s="167"/>
      <c r="C80" s="552" t="s">
        <v>139</v>
      </c>
      <c r="D80" s="553" t="s">
        <v>140</v>
      </c>
      <c r="E80" s="552" t="s">
        <v>139</v>
      </c>
      <c r="F80" s="554" t="s">
        <v>140</v>
      </c>
      <c r="G80" s="538" t="s">
        <v>139</v>
      </c>
      <c r="H80" s="539" t="s">
        <v>140</v>
      </c>
      <c r="I80" s="541" t="s">
        <v>139</v>
      </c>
      <c r="J80" s="539" t="s">
        <v>140</v>
      </c>
    </row>
    <row r="81" spans="1:10" x14ac:dyDescent="0.25">
      <c r="A81" s="50" t="s">
        <v>48</v>
      </c>
      <c r="B81" s="169" t="s">
        <v>49</v>
      </c>
      <c r="C81" s="555" t="s">
        <v>141</v>
      </c>
      <c r="D81" s="556" t="s">
        <v>142</v>
      </c>
      <c r="E81" s="555" t="s">
        <v>141</v>
      </c>
      <c r="F81" s="557" t="s">
        <v>142</v>
      </c>
      <c r="G81" s="542" t="s">
        <v>141</v>
      </c>
      <c r="H81" s="543" t="s">
        <v>142</v>
      </c>
      <c r="I81" s="545" t="s">
        <v>141</v>
      </c>
      <c r="J81" s="543" t="s">
        <v>142</v>
      </c>
    </row>
    <row r="82" spans="1:10" x14ac:dyDescent="0.25">
      <c r="A82" s="50" t="s">
        <v>53</v>
      </c>
      <c r="B82" s="169" t="s">
        <v>54</v>
      </c>
      <c r="C82" s="555" t="s">
        <v>143</v>
      </c>
      <c r="D82" s="556" t="s">
        <v>144</v>
      </c>
      <c r="E82" s="555" t="s">
        <v>143</v>
      </c>
      <c r="F82" s="557" t="s">
        <v>144</v>
      </c>
      <c r="G82" s="542" t="s">
        <v>143</v>
      </c>
      <c r="H82" s="543" t="s">
        <v>144</v>
      </c>
      <c r="I82" s="545" t="s">
        <v>145</v>
      </c>
      <c r="J82" s="543" t="s">
        <v>144</v>
      </c>
    </row>
    <row r="83" spans="1:10" x14ac:dyDescent="0.25">
      <c r="A83" s="62"/>
      <c r="B83" s="172"/>
      <c r="C83" s="558" t="s">
        <v>34</v>
      </c>
      <c r="D83" s="556" t="s">
        <v>58</v>
      </c>
      <c r="E83" s="558" t="s">
        <v>34</v>
      </c>
      <c r="F83" s="557" t="s">
        <v>58</v>
      </c>
      <c r="G83" s="542" t="s">
        <v>34</v>
      </c>
      <c r="H83" s="543" t="s">
        <v>58</v>
      </c>
      <c r="I83" s="547" t="s">
        <v>34</v>
      </c>
      <c r="J83" s="543" t="s">
        <v>58</v>
      </c>
    </row>
    <row r="84" spans="1:10" ht="15.75" thickBot="1" x14ac:dyDescent="0.3">
      <c r="A84" s="63"/>
      <c r="B84" s="173"/>
      <c r="C84" s="559" t="s">
        <v>40</v>
      </c>
      <c r="D84" s="560" t="s">
        <v>40</v>
      </c>
      <c r="E84" s="559" t="s">
        <v>40</v>
      </c>
      <c r="F84" s="561" t="s">
        <v>40</v>
      </c>
      <c r="G84" s="548" t="s">
        <v>40</v>
      </c>
      <c r="H84" s="549" t="s">
        <v>40</v>
      </c>
      <c r="I84" s="551" t="s">
        <v>40</v>
      </c>
      <c r="J84" s="549" t="s">
        <v>40</v>
      </c>
    </row>
    <row r="85" spans="1:10" x14ac:dyDescent="0.25">
      <c r="A85" s="175" t="s">
        <v>146</v>
      </c>
      <c r="B85" s="50" t="s">
        <v>148</v>
      </c>
      <c r="C85" s="159"/>
      <c r="D85" s="134"/>
      <c r="E85" s="159"/>
      <c r="F85" s="467"/>
      <c r="G85" s="562"/>
      <c r="H85" s="563"/>
      <c r="I85" s="486"/>
      <c r="J85" s="136"/>
    </row>
    <row r="86" spans="1:10" x14ac:dyDescent="0.25">
      <c r="A86" s="175" t="s">
        <v>147</v>
      </c>
      <c r="B86" s="50"/>
      <c r="C86" s="176">
        <v>135979.20000000001</v>
      </c>
      <c r="D86" s="177">
        <v>4.8</v>
      </c>
      <c r="E86" s="176">
        <v>135979.20000000001</v>
      </c>
      <c r="F86" s="528">
        <v>4.8</v>
      </c>
      <c r="G86" s="193">
        <v>60640.800000000003</v>
      </c>
      <c r="H86" s="178">
        <v>2.1405909139044796</v>
      </c>
      <c r="I86" s="486">
        <v>75338.400000000009</v>
      </c>
      <c r="J86" s="178">
        <v>2.6594090860955202</v>
      </c>
    </row>
    <row r="87" spans="1:10" ht="15.75" thickBot="1" x14ac:dyDescent="0.3">
      <c r="A87" s="179"/>
      <c r="B87" s="174"/>
      <c r="C87" s="159"/>
      <c r="D87" s="121"/>
      <c r="E87" s="159"/>
      <c r="F87" s="333"/>
      <c r="G87" s="120"/>
      <c r="H87" s="122"/>
      <c r="I87" s="486"/>
      <c r="J87" s="110"/>
    </row>
    <row r="88" spans="1:10" x14ac:dyDescent="0.25">
      <c r="A88" s="175" t="s">
        <v>184</v>
      </c>
      <c r="B88" s="50"/>
      <c r="C88" s="115"/>
      <c r="D88" s="110"/>
      <c r="E88" s="115"/>
      <c r="F88" s="309"/>
      <c r="G88" s="109"/>
      <c r="H88" s="110"/>
      <c r="I88" s="475"/>
      <c r="J88" s="292"/>
    </row>
    <row r="89" spans="1:10" x14ac:dyDescent="0.25">
      <c r="A89" s="175"/>
      <c r="B89" s="50" t="s">
        <v>185</v>
      </c>
      <c r="C89" s="176">
        <v>450431.1</v>
      </c>
      <c r="D89" s="178">
        <v>15.9</v>
      </c>
      <c r="E89" s="520">
        <v>0</v>
      </c>
      <c r="F89" s="421">
        <v>0</v>
      </c>
      <c r="G89" s="193">
        <v>0</v>
      </c>
      <c r="H89" s="178">
        <v>0</v>
      </c>
      <c r="I89" s="486">
        <v>0</v>
      </c>
      <c r="J89" s="178">
        <v>0</v>
      </c>
    </row>
    <row r="90" spans="1:10" ht="15.75" thickBot="1" x14ac:dyDescent="0.3">
      <c r="A90" s="179"/>
      <c r="B90" s="174"/>
      <c r="C90" s="109"/>
      <c r="D90" s="110"/>
      <c r="E90" s="109"/>
      <c r="F90" s="309"/>
      <c r="G90" s="109"/>
      <c r="H90" s="110"/>
      <c r="I90" s="480"/>
      <c r="J90" s="121"/>
    </row>
    <row r="91" spans="1:10" x14ac:dyDescent="0.25">
      <c r="A91" s="301" t="s">
        <v>186</v>
      </c>
      <c r="B91" s="48"/>
      <c r="C91" s="295"/>
      <c r="D91" s="296"/>
      <c r="E91" s="295"/>
      <c r="F91" s="526"/>
      <c r="G91" s="295"/>
      <c r="H91" s="296"/>
      <c r="I91" s="531"/>
      <c r="J91" s="110"/>
    </row>
    <row r="92" spans="1:10" x14ac:dyDescent="0.25">
      <c r="A92" s="175" t="s">
        <v>187</v>
      </c>
      <c r="B92" s="50" t="s">
        <v>185</v>
      </c>
      <c r="C92" s="71">
        <v>48725.88</v>
      </c>
      <c r="D92" s="178">
        <v>1.72</v>
      </c>
      <c r="E92" s="71">
        <v>0</v>
      </c>
      <c r="F92" s="421">
        <v>0</v>
      </c>
      <c r="G92" s="193">
        <v>0</v>
      </c>
      <c r="H92" s="178">
        <v>0</v>
      </c>
      <c r="I92" s="486">
        <v>0</v>
      </c>
      <c r="J92" s="178">
        <v>0</v>
      </c>
    </row>
    <row r="93" spans="1:10" ht="15.75" thickBot="1" x14ac:dyDescent="0.3">
      <c r="A93" s="179"/>
      <c r="B93" s="174"/>
      <c r="C93" s="120"/>
      <c r="D93" s="122"/>
      <c r="E93" s="120"/>
      <c r="F93" s="311"/>
      <c r="G93" s="120"/>
      <c r="H93" s="122"/>
      <c r="I93" s="480"/>
      <c r="J93" s="110"/>
    </row>
    <row r="94" spans="1:10" x14ac:dyDescent="0.25">
      <c r="A94" s="301" t="s">
        <v>254</v>
      </c>
      <c r="B94" s="48" t="s">
        <v>189</v>
      </c>
      <c r="C94" s="102">
        <v>84987</v>
      </c>
      <c r="D94" s="101">
        <v>3</v>
      </c>
      <c r="E94" s="71">
        <v>0</v>
      </c>
      <c r="F94" s="312">
        <v>0</v>
      </c>
      <c r="G94" s="193">
        <v>0</v>
      </c>
      <c r="H94" s="178">
        <v>0</v>
      </c>
      <c r="I94" s="486">
        <v>0</v>
      </c>
      <c r="J94" s="101">
        <v>0</v>
      </c>
    </row>
    <row r="95" spans="1:10" ht="15.75" thickBot="1" x14ac:dyDescent="0.3">
      <c r="A95" s="179" t="s">
        <v>191</v>
      </c>
      <c r="B95" s="174"/>
      <c r="C95" s="120"/>
      <c r="D95" s="121"/>
      <c r="E95" s="120"/>
      <c r="F95" s="333"/>
      <c r="G95" s="120"/>
      <c r="H95" s="122"/>
      <c r="I95" s="480"/>
      <c r="J95" s="121"/>
    </row>
    <row r="96" spans="1:10" x14ac:dyDescent="0.25">
      <c r="A96" s="99" t="s">
        <v>150</v>
      </c>
      <c r="B96" s="43"/>
      <c r="C96" s="102">
        <v>720123.18</v>
      </c>
      <c r="D96" s="177">
        <v>25.419999999999998</v>
      </c>
      <c r="E96" s="102">
        <v>135979.20000000001</v>
      </c>
      <c r="F96" s="477">
        <v>4.8</v>
      </c>
      <c r="G96" s="102">
        <v>60640.800000000003</v>
      </c>
      <c r="H96" s="477">
        <v>2.1405909139044796</v>
      </c>
      <c r="I96" s="102">
        <v>75338.400000000009</v>
      </c>
      <c r="J96" s="477">
        <v>2.6594090860955202</v>
      </c>
    </row>
    <row r="97" spans="1:10" ht="15.75" thickBot="1" x14ac:dyDescent="0.3">
      <c r="A97" s="162" t="s">
        <v>151</v>
      </c>
      <c r="B97" s="63"/>
      <c r="C97" s="162"/>
      <c r="D97" s="163"/>
      <c r="E97" s="164"/>
      <c r="F97" s="66"/>
      <c r="G97" s="64"/>
      <c r="H97" s="65"/>
      <c r="I97" s="164"/>
      <c r="J97" s="65"/>
    </row>
    <row r="98" spans="1:10" x14ac:dyDescent="0.25">
      <c r="A98" s="165"/>
      <c r="B98" s="29"/>
      <c r="C98" s="297">
        <v>1678527.2448</v>
      </c>
      <c r="D98" s="165"/>
      <c r="E98" s="421">
        <v>929474.49</v>
      </c>
      <c r="G98" s="57">
        <v>854136.09000000008</v>
      </c>
      <c r="I98" s="57">
        <v>100267.92000000001</v>
      </c>
    </row>
    <row r="99" spans="1:10" x14ac:dyDescent="0.25">
      <c r="E99" s="57"/>
      <c r="J99" s="302"/>
    </row>
    <row r="100" spans="1:10" x14ac:dyDescent="0.25">
      <c r="G100" s="57"/>
      <c r="I100" s="57"/>
    </row>
    <row r="101" spans="1:10" ht="15.75" x14ac:dyDescent="0.25">
      <c r="A101" s="95" t="s">
        <v>66</v>
      </c>
      <c r="B101"/>
      <c r="C101" s="98" t="s">
        <v>67</v>
      </c>
      <c r="D101" s="98"/>
      <c r="E101" s="98"/>
      <c r="F101" s="98"/>
      <c r="G101" s="504"/>
      <c r="H101" s="504"/>
    </row>
    <row r="102" spans="1:10" ht="15.75" x14ac:dyDescent="0.25">
      <c r="A102" s="104" t="s">
        <v>70</v>
      </c>
      <c r="B102"/>
      <c r="C102" s="105" t="s">
        <v>71</v>
      </c>
      <c r="D102" s="105"/>
      <c r="E102" s="105"/>
      <c r="F102" s="105"/>
      <c r="G102" s="505"/>
      <c r="H102" s="505"/>
    </row>
    <row r="103" spans="1:10" ht="15.75" x14ac:dyDescent="0.25">
      <c r="A103" s="111"/>
      <c r="B103"/>
      <c r="C103"/>
      <c r="D103"/>
      <c r="E103"/>
      <c r="F103"/>
      <c r="G103"/>
      <c r="H103"/>
    </row>
    <row r="104" spans="1:10" ht="15.75" x14ac:dyDescent="0.25">
      <c r="A104" s="608" t="s">
        <v>257</v>
      </c>
      <c r="B104" s="608"/>
      <c r="C104" s="112" t="s">
        <v>77</v>
      </c>
      <c r="D104" s="112"/>
      <c r="E104"/>
      <c r="F104"/>
      <c r="G104"/>
      <c r="H104"/>
    </row>
    <row r="105" spans="1:10" ht="15.75" x14ac:dyDescent="0.25">
      <c r="A105" s="113" t="s">
        <v>78</v>
      </c>
      <c r="B105"/>
      <c r="C105" s="605" t="s">
        <v>79</v>
      </c>
      <c r="D105" s="605"/>
      <c r="E105" s="605"/>
      <c r="F105" s="605"/>
      <c r="G105" s="500"/>
      <c r="H105" s="500"/>
    </row>
    <row r="106" spans="1:10" x14ac:dyDescent="0.25">
      <c r="C106"/>
      <c r="D106"/>
      <c r="E106"/>
      <c r="F106"/>
      <c r="G106"/>
      <c r="H106"/>
    </row>
  </sheetData>
  <mergeCells count="8">
    <mergeCell ref="A104:B104"/>
    <mergeCell ref="G17:H17"/>
    <mergeCell ref="C105:F105"/>
    <mergeCell ref="V11:AE11"/>
    <mergeCell ref="C17:D17"/>
    <mergeCell ref="E17:F17"/>
    <mergeCell ref="I17:J17"/>
    <mergeCell ref="X30:AA30"/>
  </mergeCells>
  <pageMargins left="0.7" right="0.7" top="0.75" bottom="0.75" header="0.3" footer="0.3"/>
  <pageSetup paperSize="9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106"/>
  <sheetViews>
    <sheetView topLeftCell="N1" zoomScale="75" zoomScaleNormal="75" workbookViewId="0">
      <selection activeCell="AF18" sqref="AF18:AF23"/>
    </sheetView>
  </sheetViews>
  <sheetFormatPr defaultRowHeight="15" x14ac:dyDescent="0.25"/>
  <cols>
    <col min="1" max="1" width="46.5703125" style="2" customWidth="1"/>
    <col min="2" max="2" width="43.42578125" style="2" customWidth="1"/>
    <col min="3" max="4" width="14.28515625" style="2" customWidth="1"/>
    <col min="5" max="5" width="16.28515625" style="2" customWidth="1"/>
    <col min="6" max="8" width="12.85546875" style="2" customWidth="1"/>
    <col min="9" max="9" width="10.5703125" style="2" customWidth="1"/>
    <col min="10" max="10" width="14.7109375" style="2" customWidth="1"/>
    <col min="11" max="11" width="9.140625" style="2"/>
    <col min="12" max="12" width="8.85546875" style="2" customWidth="1"/>
    <col min="13" max="13" width="39.28515625" style="2" customWidth="1"/>
    <col min="14" max="15" width="18.85546875" style="2" customWidth="1"/>
    <col min="16" max="16" width="12.5703125" style="2" customWidth="1"/>
    <col min="17" max="17" width="15.42578125" style="2" customWidth="1"/>
    <col min="18" max="18" width="15.85546875" style="2" customWidth="1"/>
    <col min="19" max="19" width="13.85546875" style="2" customWidth="1"/>
    <col min="20" max="20" width="13" style="2" customWidth="1"/>
    <col min="21" max="21" width="13.42578125" style="2" customWidth="1"/>
    <col min="22" max="22" width="12.5703125" style="2" customWidth="1"/>
    <col min="23" max="23" width="11.42578125" style="2" customWidth="1"/>
    <col min="24" max="24" width="11.140625" style="2" customWidth="1"/>
    <col min="25" max="25" width="11.7109375" style="2" customWidth="1"/>
    <col min="26" max="26" width="11.140625" style="2" customWidth="1"/>
    <col min="27" max="27" width="9.140625" style="2"/>
    <col min="28" max="28" width="10.7109375" style="2" customWidth="1"/>
    <col min="29" max="29" width="12.28515625" style="2" customWidth="1"/>
    <col min="30" max="30" width="9.5703125" style="2" customWidth="1"/>
    <col min="31" max="31" width="14.28515625" style="2" customWidth="1"/>
    <col min="32" max="32" width="13.42578125" style="2" customWidth="1"/>
    <col min="33" max="16384" width="9.140625" style="2"/>
  </cols>
  <sheetData>
    <row r="1" spans="1:31" x14ac:dyDescent="0.25">
      <c r="A1" s="1" t="s">
        <v>0</v>
      </c>
      <c r="B1"/>
      <c r="C1"/>
      <c r="D1"/>
      <c r="E1"/>
    </row>
    <row r="2" spans="1:31" x14ac:dyDescent="0.25">
      <c r="A2" s="2" t="s">
        <v>1</v>
      </c>
      <c r="B2"/>
      <c r="C2"/>
      <c r="D2"/>
      <c r="E2"/>
    </row>
    <row r="3" spans="1:31" x14ac:dyDescent="0.25">
      <c r="A3" s="2" t="s">
        <v>235</v>
      </c>
      <c r="B3"/>
      <c r="C3"/>
      <c r="D3"/>
      <c r="E3"/>
    </row>
    <row r="4" spans="1:31" ht="15" customHeight="1" x14ac:dyDescent="0.25">
      <c r="A4" s="636" t="s">
        <v>3</v>
      </c>
      <c r="B4" s="636" t="s">
        <v>4</v>
      </c>
      <c r="C4" s="636"/>
      <c r="D4" s="636"/>
      <c r="E4" s="636"/>
      <c r="F4" s="637"/>
      <c r="G4" s="637"/>
      <c r="H4" s="637"/>
      <c r="I4" s="637"/>
      <c r="J4" s="637"/>
      <c r="L4" s="637"/>
      <c r="M4" s="636" t="s">
        <v>5</v>
      </c>
      <c r="N4" s="636"/>
      <c r="O4" s="636"/>
      <c r="P4" s="636"/>
      <c r="Q4" s="636"/>
      <c r="R4" s="636"/>
      <c r="S4" s="636"/>
      <c r="T4" s="636"/>
      <c r="U4" s="636"/>
      <c r="V4" s="636"/>
      <c r="W4" s="636"/>
      <c r="X4" s="636"/>
      <c r="Y4" s="636"/>
      <c r="Z4" s="636"/>
      <c r="AA4" s="636"/>
      <c r="AB4" s="636"/>
      <c r="AC4" s="636"/>
      <c r="AD4" s="636"/>
      <c r="AE4" s="636"/>
    </row>
    <row r="5" spans="1:31" ht="15" customHeight="1" x14ac:dyDescent="0.25">
      <c r="A5" s="636" t="s">
        <v>6</v>
      </c>
      <c r="B5" s="636"/>
      <c r="C5" s="636"/>
      <c r="D5" s="636"/>
      <c r="E5" s="636"/>
      <c r="F5" s="637"/>
      <c r="G5" s="637"/>
      <c r="H5" s="637"/>
      <c r="I5" s="637"/>
      <c r="J5" s="637"/>
      <c r="L5" s="637"/>
      <c r="M5" s="636" t="s">
        <v>6</v>
      </c>
      <c r="N5" s="636"/>
      <c r="O5" s="636"/>
      <c r="P5" s="636"/>
      <c r="Q5" s="636"/>
      <c r="R5" s="636"/>
      <c r="S5" s="636"/>
      <c r="T5" s="636"/>
      <c r="U5" s="636"/>
      <c r="V5" s="636"/>
      <c r="W5" s="636"/>
      <c r="X5" s="636"/>
      <c r="Y5" s="636"/>
      <c r="Z5" s="636"/>
      <c r="AA5" s="636"/>
      <c r="AB5" s="636"/>
      <c r="AC5" s="636"/>
      <c r="AD5" s="636"/>
      <c r="AE5" s="636"/>
    </row>
    <row r="6" spans="1:31" ht="15" customHeight="1" x14ac:dyDescent="0.3">
      <c r="A6" s="636" t="s">
        <v>7</v>
      </c>
      <c r="B6" s="636"/>
      <c r="C6" s="636"/>
      <c r="D6" s="636"/>
      <c r="E6" s="636"/>
      <c r="F6" s="637"/>
      <c r="G6" s="637"/>
      <c r="H6" s="637"/>
      <c r="I6" s="637"/>
      <c r="J6" s="637"/>
      <c r="L6" s="640"/>
      <c r="M6" s="636" t="s">
        <v>7</v>
      </c>
      <c r="N6" s="636"/>
      <c r="O6" s="636"/>
      <c r="P6" s="636"/>
      <c r="Q6" s="636"/>
      <c r="R6" s="636"/>
      <c r="S6" s="636"/>
      <c r="T6" s="636"/>
      <c r="U6" s="636"/>
      <c r="V6" s="636"/>
      <c r="W6" s="636"/>
      <c r="X6" s="636"/>
      <c r="Y6" s="636"/>
      <c r="Z6" s="636"/>
      <c r="AA6" s="636"/>
      <c r="AB6" s="636"/>
      <c r="AC6" s="636"/>
      <c r="AD6" s="636"/>
      <c r="AE6" s="636"/>
    </row>
    <row r="7" spans="1:31" ht="15" customHeight="1" x14ac:dyDescent="0.3">
      <c r="A7" s="636" t="s">
        <v>233</v>
      </c>
      <c r="B7" s="636"/>
      <c r="C7" s="636"/>
      <c r="D7" s="636"/>
      <c r="E7" s="636"/>
      <c r="F7" s="637"/>
      <c r="G7" s="637"/>
      <c r="H7" s="637"/>
      <c r="I7" s="637"/>
      <c r="J7" s="637"/>
      <c r="L7" s="640"/>
      <c r="M7" s="636" t="s">
        <v>233</v>
      </c>
      <c r="N7" s="636"/>
      <c r="O7" s="636"/>
      <c r="P7" s="636"/>
      <c r="Q7" s="636"/>
      <c r="R7" s="636"/>
      <c r="S7" s="636"/>
      <c r="T7" s="636"/>
      <c r="U7" s="636"/>
      <c r="V7" s="636"/>
      <c r="W7" s="636"/>
      <c r="X7" s="636"/>
      <c r="Y7" s="636"/>
      <c r="Z7" s="636"/>
      <c r="AA7" s="636"/>
      <c r="AB7" s="636"/>
      <c r="AC7" s="636"/>
      <c r="AD7" s="636"/>
      <c r="AE7" s="636"/>
    </row>
    <row r="8" spans="1:31" ht="15" customHeight="1" x14ac:dyDescent="0.3">
      <c r="A8" s="638" t="s">
        <v>234</v>
      </c>
      <c r="B8" s="638"/>
      <c r="C8" s="638"/>
      <c r="D8" s="638"/>
      <c r="E8" s="638"/>
      <c r="F8" s="637"/>
      <c r="G8" s="637"/>
      <c r="H8" s="637"/>
      <c r="I8" s="637"/>
      <c r="J8" s="637"/>
      <c r="L8" s="640"/>
      <c r="M8" s="638" t="s">
        <v>234</v>
      </c>
      <c r="N8" s="638"/>
      <c r="O8" s="638"/>
      <c r="P8" s="638"/>
      <c r="Q8" s="638"/>
      <c r="R8" s="638"/>
      <c r="S8" s="638"/>
      <c r="T8" s="638"/>
      <c r="U8" s="638"/>
      <c r="V8" s="638"/>
      <c r="W8" s="638"/>
      <c r="X8" s="638"/>
      <c r="Y8" s="638"/>
      <c r="Z8" s="638"/>
      <c r="AA8" s="638"/>
      <c r="AB8" s="638"/>
      <c r="AC8" s="638"/>
      <c r="AD8" s="638"/>
      <c r="AE8" s="638"/>
    </row>
    <row r="9" spans="1:31" ht="15" customHeight="1" thickBot="1" x14ac:dyDescent="0.3">
      <c r="A9" s="645" t="s">
        <v>153</v>
      </c>
      <c r="B9" s="645"/>
      <c r="C9" s="645"/>
      <c r="D9" s="645"/>
      <c r="E9" s="645"/>
      <c r="F9" s="637"/>
      <c r="G9" s="637"/>
      <c r="H9" s="637"/>
      <c r="I9" s="637"/>
      <c r="J9" s="637"/>
      <c r="L9" s="641"/>
      <c r="M9" s="639" t="s">
        <v>153</v>
      </c>
      <c r="N9" s="639"/>
      <c r="O9" s="639"/>
      <c r="P9" s="639"/>
      <c r="Q9" s="639"/>
      <c r="R9" s="639"/>
      <c r="S9" s="639"/>
      <c r="T9" s="639"/>
      <c r="U9" s="639"/>
      <c r="V9" s="639"/>
      <c r="W9" s="639"/>
      <c r="X9" s="639"/>
      <c r="Y9" s="639"/>
      <c r="Z9" s="639"/>
      <c r="AA9" s="639"/>
      <c r="AB9" s="639"/>
      <c r="AC9" s="639"/>
      <c r="AD9" s="639"/>
      <c r="AE9" s="639"/>
    </row>
    <row r="10" spans="1:31" ht="15.75" thickBot="1" x14ac:dyDescent="0.3">
      <c r="A10" s="5" t="s">
        <v>12</v>
      </c>
      <c r="B10" s="6"/>
      <c r="C10" s="7"/>
      <c r="D10" s="7"/>
      <c r="E10" s="8"/>
      <c r="L10" s="637"/>
      <c r="M10" s="642"/>
      <c r="N10" s="642"/>
      <c r="O10" s="642"/>
      <c r="P10" s="642"/>
      <c r="Q10" s="642"/>
      <c r="R10" s="642"/>
      <c r="S10" s="642"/>
      <c r="T10" s="642"/>
      <c r="U10" s="642"/>
      <c r="V10" s="642"/>
      <c r="W10" s="642"/>
      <c r="X10" s="642"/>
      <c r="Y10" s="642"/>
      <c r="Z10" s="637"/>
      <c r="AA10" s="637"/>
      <c r="AB10" s="637"/>
      <c r="AC10" s="637"/>
      <c r="AD10" s="637"/>
      <c r="AE10" s="637"/>
    </row>
    <row r="11" spans="1:31" ht="16.5" thickBot="1" x14ac:dyDescent="0.3">
      <c r="A11" s="10" t="s">
        <v>13</v>
      </c>
      <c r="B11" s="11">
        <v>3334.8</v>
      </c>
      <c r="C11" s="12"/>
      <c r="D11" s="12"/>
      <c r="E11" s="13"/>
      <c r="L11" s="14"/>
      <c r="M11" s="15"/>
      <c r="N11" s="16" t="s">
        <v>14</v>
      </c>
      <c r="O11" s="17" t="s">
        <v>15</v>
      </c>
      <c r="P11" s="17" t="s">
        <v>16</v>
      </c>
      <c r="Q11" s="17" t="s">
        <v>16</v>
      </c>
      <c r="R11" s="17" t="s">
        <v>17</v>
      </c>
      <c r="S11" s="17" t="s">
        <v>18</v>
      </c>
      <c r="T11" s="16" t="s">
        <v>19</v>
      </c>
      <c r="U11" s="17" t="s">
        <v>20</v>
      </c>
      <c r="V11" s="617" t="s">
        <v>21</v>
      </c>
      <c r="W11" s="618"/>
      <c r="X11" s="618"/>
      <c r="Y11" s="618"/>
      <c r="Z11" s="618"/>
      <c r="AA11" s="618"/>
      <c r="AB11" s="618"/>
      <c r="AC11" s="618"/>
      <c r="AD11" s="618"/>
      <c r="AE11" s="619"/>
    </row>
    <row r="12" spans="1:31" ht="15.75" x14ac:dyDescent="0.25">
      <c r="A12" s="18" t="s">
        <v>22</v>
      </c>
      <c r="B12" s="19" t="s">
        <v>23</v>
      </c>
      <c r="C12" s="20"/>
      <c r="D12" s="20"/>
      <c r="E12" s="21"/>
      <c r="L12" s="24"/>
      <c r="M12" s="25"/>
      <c r="N12" s="198" t="s">
        <v>24</v>
      </c>
      <c r="O12" s="198" t="s">
        <v>25</v>
      </c>
      <c r="P12" s="198" t="s">
        <v>26</v>
      </c>
      <c r="Q12" s="198" t="s">
        <v>26</v>
      </c>
      <c r="R12" s="198" t="s">
        <v>27</v>
      </c>
      <c r="S12" s="198" t="s">
        <v>26</v>
      </c>
      <c r="T12" s="198" t="s">
        <v>26</v>
      </c>
      <c r="U12" s="198" t="s">
        <v>25</v>
      </c>
      <c r="V12" s="16" t="s">
        <v>28</v>
      </c>
      <c r="W12" s="16" t="s">
        <v>29</v>
      </c>
      <c r="X12" s="16" t="s">
        <v>30</v>
      </c>
      <c r="Y12" s="16" t="s">
        <v>31</v>
      </c>
      <c r="Z12" s="16" t="s">
        <v>249</v>
      </c>
      <c r="AA12" s="199" t="s">
        <v>169</v>
      </c>
      <c r="AB12" s="22" t="s">
        <v>32</v>
      </c>
      <c r="AC12" s="22" t="s">
        <v>170</v>
      </c>
      <c r="AD12" s="200" t="s">
        <v>171</v>
      </c>
      <c r="AE12" s="200" t="s">
        <v>172</v>
      </c>
    </row>
    <row r="13" spans="1:31" ht="16.5" thickBot="1" x14ac:dyDescent="0.3">
      <c r="A13" s="23" t="s">
        <v>33</v>
      </c>
      <c r="B13" s="11">
        <v>1902.4</v>
      </c>
      <c r="C13" s="12"/>
      <c r="D13" s="12"/>
      <c r="E13" s="13"/>
      <c r="L13" s="24"/>
      <c r="M13" s="25"/>
      <c r="N13" s="26" t="s">
        <v>34</v>
      </c>
      <c r="O13" s="26"/>
      <c r="P13" s="26" t="s">
        <v>35</v>
      </c>
      <c r="Q13" s="26" t="s">
        <v>36</v>
      </c>
      <c r="R13" s="26" t="s">
        <v>26</v>
      </c>
      <c r="S13" s="26"/>
      <c r="T13" s="26"/>
      <c r="U13" s="26" t="s">
        <v>37</v>
      </c>
      <c r="V13" s="26" t="s">
        <v>38</v>
      </c>
      <c r="W13" s="26"/>
      <c r="X13" s="26"/>
      <c r="Y13" s="26"/>
      <c r="Z13" s="26"/>
      <c r="AA13" s="573"/>
      <c r="AB13" s="574"/>
      <c r="AC13" s="574"/>
      <c r="AD13" s="575" t="s">
        <v>173</v>
      </c>
      <c r="AE13" s="575"/>
    </row>
    <row r="14" spans="1:31" ht="16.5" thickBot="1" x14ac:dyDescent="0.3">
      <c r="A14" s="10" t="s">
        <v>39</v>
      </c>
      <c r="B14" s="28">
        <v>0</v>
      </c>
      <c r="C14" s="29"/>
      <c r="D14" s="29"/>
      <c r="E14" s="30"/>
      <c r="L14" s="27"/>
      <c r="M14" s="31"/>
      <c r="N14" s="26" t="s">
        <v>40</v>
      </c>
      <c r="O14" s="26" t="s">
        <v>40</v>
      </c>
      <c r="P14" s="26" t="s">
        <v>40</v>
      </c>
      <c r="Q14" s="26" t="s">
        <v>40</v>
      </c>
      <c r="R14" s="26" t="s">
        <v>40</v>
      </c>
      <c r="S14" s="26" t="s">
        <v>40</v>
      </c>
      <c r="T14" s="26" t="s">
        <v>40</v>
      </c>
      <c r="U14" s="26" t="s">
        <v>41</v>
      </c>
      <c r="V14" s="26" t="s">
        <v>40</v>
      </c>
      <c r="W14" s="26" t="s">
        <v>40</v>
      </c>
      <c r="X14" s="26" t="s">
        <v>40</v>
      </c>
      <c r="Y14" s="26" t="s">
        <v>40</v>
      </c>
      <c r="Z14" s="26" t="s">
        <v>40</v>
      </c>
      <c r="AA14" s="32" t="s">
        <v>40</v>
      </c>
      <c r="AB14" s="32" t="s">
        <v>40</v>
      </c>
      <c r="AC14" s="32" t="s">
        <v>41</v>
      </c>
      <c r="AD14" s="32" t="s">
        <v>40</v>
      </c>
      <c r="AE14" s="203" t="s">
        <v>40</v>
      </c>
    </row>
    <row r="15" spans="1:31" ht="15.75" x14ac:dyDescent="0.25">
      <c r="A15" s="33" t="s">
        <v>42</v>
      </c>
      <c r="B15" s="34">
        <v>4</v>
      </c>
      <c r="C15" s="35"/>
      <c r="D15" s="35"/>
      <c r="E15" s="36"/>
      <c r="L15" s="204" t="s">
        <v>43</v>
      </c>
      <c r="M15" s="38" t="s">
        <v>154</v>
      </c>
      <c r="N15" s="39">
        <v>0</v>
      </c>
      <c r="O15" s="39"/>
      <c r="P15" s="39"/>
      <c r="Q15" s="39"/>
      <c r="R15" s="39"/>
      <c r="S15" s="39"/>
      <c r="T15" s="39"/>
      <c r="U15" s="40"/>
      <c r="V15" s="41"/>
      <c r="W15" s="40"/>
      <c r="X15" s="40"/>
      <c r="Y15" s="40"/>
      <c r="Z15" s="205"/>
      <c r="AA15" s="206"/>
      <c r="AB15" s="206"/>
      <c r="AC15" s="206"/>
      <c r="AD15" s="207"/>
      <c r="AE15" s="42"/>
    </row>
    <row r="16" spans="1:31" ht="16.5" thickBot="1" x14ac:dyDescent="0.3">
      <c r="A16" s="43" t="s">
        <v>44</v>
      </c>
      <c r="B16" s="28">
        <v>2</v>
      </c>
      <c r="C16" s="20"/>
      <c r="D16" s="20"/>
      <c r="E16" s="21"/>
      <c r="L16" s="24"/>
      <c r="M16" s="44"/>
      <c r="N16" s="45"/>
      <c r="O16" s="45"/>
      <c r="P16" s="46"/>
      <c r="Q16" s="46"/>
      <c r="R16" s="46"/>
      <c r="S16" s="46"/>
      <c r="T16" s="46"/>
      <c r="U16" s="45"/>
      <c r="V16" s="45"/>
      <c r="W16" s="45"/>
      <c r="X16" s="45"/>
      <c r="Y16" s="45"/>
      <c r="Z16" s="45"/>
      <c r="AA16" s="208"/>
      <c r="AB16" s="208"/>
      <c r="AC16" s="208"/>
      <c r="AD16" s="209"/>
      <c r="AE16" s="47"/>
    </row>
    <row r="17" spans="1:32" ht="16.5" thickBot="1" x14ac:dyDescent="0.3">
      <c r="A17" s="48"/>
      <c r="B17" s="48"/>
      <c r="C17" s="606" t="s">
        <v>251</v>
      </c>
      <c r="D17" s="607"/>
      <c r="E17" s="606" t="s">
        <v>252</v>
      </c>
      <c r="F17" s="625"/>
      <c r="G17" s="606" t="s">
        <v>253</v>
      </c>
      <c r="H17" s="607"/>
      <c r="I17" s="606" t="s">
        <v>47</v>
      </c>
      <c r="J17" s="607"/>
      <c r="L17" s="24"/>
      <c r="M17" s="44"/>
      <c r="N17" s="45"/>
      <c r="O17" s="45"/>
      <c r="P17" s="46"/>
      <c r="Q17" s="46"/>
      <c r="R17" s="46"/>
      <c r="S17" s="46"/>
      <c r="T17" s="46"/>
      <c r="U17" s="45"/>
      <c r="V17" s="45"/>
      <c r="W17" s="45"/>
      <c r="X17" s="45"/>
      <c r="Y17" s="45"/>
      <c r="Z17" s="210"/>
      <c r="AA17" s="208"/>
      <c r="AB17" s="208"/>
      <c r="AC17" s="208"/>
      <c r="AD17" s="209"/>
      <c r="AE17" s="47"/>
    </row>
    <row r="18" spans="1:32" ht="15.75" x14ac:dyDescent="0.25">
      <c r="A18" s="50" t="s">
        <v>48</v>
      </c>
      <c r="B18" s="50" t="s">
        <v>49</v>
      </c>
      <c r="C18" s="51" t="s">
        <v>50</v>
      </c>
      <c r="D18" s="52" t="s">
        <v>51</v>
      </c>
      <c r="E18" s="51" t="s">
        <v>50</v>
      </c>
      <c r="F18" s="53" t="s">
        <v>51</v>
      </c>
      <c r="G18" s="51" t="s">
        <v>50</v>
      </c>
      <c r="H18" s="52" t="s">
        <v>51</v>
      </c>
      <c r="I18" s="51" t="s">
        <v>50</v>
      </c>
      <c r="J18" s="52" t="s">
        <v>51</v>
      </c>
      <c r="L18" s="54">
        <v>1</v>
      </c>
      <c r="M18" s="55" t="s">
        <v>62</v>
      </c>
      <c r="N18" s="46"/>
      <c r="O18" s="46"/>
      <c r="P18" s="46"/>
      <c r="Q18" s="46"/>
      <c r="R18" s="46"/>
      <c r="S18" s="46"/>
      <c r="T18" s="46"/>
      <c r="U18" s="46"/>
      <c r="V18" s="46"/>
      <c r="W18" s="46"/>
      <c r="X18" s="46"/>
      <c r="Y18" s="46"/>
      <c r="Z18" s="212"/>
      <c r="AA18" s="208"/>
      <c r="AB18" s="208"/>
      <c r="AC18" s="208"/>
      <c r="AD18" s="209"/>
      <c r="AE18" s="47"/>
      <c r="AF18" s="57"/>
    </row>
    <row r="19" spans="1:32" ht="15.75" x14ac:dyDescent="0.25">
      <c r="A19" s="50" t="s">
        <v>53</v>
      </c>
      <c r="B19" s="50" t="s">
        <v>54</v>
      </c>
      <c r="C19" s="58" t="s">
        <v>55</v>
      </c>
      <c r="D19" s="59" t="s">
        <v>56</v>
      </c>
      <c r="E19" s="58" t="s">
        <v>55</v>
      </c>
      <c r="F19" s="60" t="s">
        <v>57</v>
      </c>
      <c r="G19" s="58" t="s">
        <v>55</v>
      </c>
      <c r="H19" s="59" t="s">
        <v>57</v>
      </c>
      <c r="I19" s="58" t="s">
        <v>55</v>
      </c>
      <c r="J19" s="59" t="s">
        <v>57</v>
      </c>
      <c r="L19" s="54">
        <v>2</v>
      </c>
      <c r="M19" s="44" t="s">
        <v>155</v>
      </c>
      <c r="N19" s="46">
        <v>527094.44999999995</v>
      </c>
      <c r="O19" s="46">
        <v>88754.22</v>
      </c>
      <c r="P19" s="46">
        <v>2917.18</v>
      </c>
      <c r="Q19" s="46">
        <v>11321.92</v>
      </c>
      <c r="R19" s="46">
        <v>10086.93</v>
      </c>
      <c r="S19" s="46">
        <v>3194.8</v>
      </c>
      <c r="T19" s="46">
        <v>39922.800000000003</v>
      </c>
      <c r="U19" s="46">
        <f>SUM(V19:AE19)</f>
        <v>80646.37</v>
      </c>
      <c r="V19" s="46">
        <v>5207.12</v>
      </c>
      <c r="W19" s="46">
        <v>11868.75</v>
      </c>
      <c r="X19" s="46">
        <v>28180.16</v>
      </c>
      <c r="Y19" s="46">
        <v>6260.8</v>
      </c>
      <c r="Z19" s="216">
        <v>5940</v>
      </c>
      <c r="AA19" s="215">
        <v>0</v>
      </c>
      <c r="AB19" s="215">
        <v>18509.54</v>
      </c>
      <c r="AC19" s="215">
        <v>4680</v>
      </c>
      <c r="AD19" s="208">
        <v>0</v>
      </c>
      <c r="AE19" s="61">
        <v>0</v>
      </c>
      <c r="AF19" s="57"/>
    </row>
    <row r="20" spans="1:32" ht="15.75" x14ac:dyDescent="0.25">
      <c r="A20" s="62"/>
      <c r="B20" s="62"/>
      <c r="C20" s="10"/>
      <c r="D20" s="59" t="s">
        <v>58</v>
      </c>
      <c r="E20" s="10"/>
      <c r="F20" s="60" t="s">
        <v>58</v>
      </c>
      <c r="G20" s="58"/>
      <c r="H20" s="59" t="s">
        <v>58</v>
      </c>
      <c r="I20" s="10"/>
      <c r="J20" s="59" t="s">
        <v>58</v>
      </c>
      <c r="L20" s="54"/>
      <c r="M20" s="44"/>
      <c r="N20" s="46"/>
      <c r="O20" s="46"/>
      <c r="P20" s="46"/>
      <c r="Q20" s="46"/>
      <c r="R20" s="46"/>
      <c r="S20" s="46"/>
      <c r="T20" s="46"/>
      <c r="U20" s="46"/>
      <c r="V20" s="46"/>
      <c r="W20" s="46"/>
      <c r="X20" s="46"/>
      <c r="Y20" s="46"/>
      <c r="Z20" s="209"/>
      <c r="AA20" s="208"/>
      <c r="AB20" s="208"/>
      <c r="AC20" s="208"/>
      <c r="AD20" s="208"/>
      <c r="AE20" s="218"/>
      <c r="AF20" s="57"/>
    </row>
    <row r="21" spans="1:32" ht="16.5" thickBot="1" x14ac:dyDescent="0.3">
      <c r="A21" s="63"/>
      <c r="B21" s="63"/>
      <c r="C21" s="64" t="s">
        <v>41</v>
      </c>
      <c r="D21" s="65" t="s">
        <v>40</v>
      </c>
      <c r="E21" s="64" t="s">
        <v>41</v>
      </c>
      <c r="F21" s="66" t="s">
        <v>40</v>
      </c>
      <c r="G21" s="64" t="s">
        <v>41</v>
      </c>
      <c r="H21" s="65" t="s">
        <v>40</v>
      </c>
      <c r="I21" s="64" t="s">
        <v>41</v>
      </c>
      <c r="J21" s="65" t="s">
        <v>40</v>
      </c>
      <c r="L21" s="54">
        <v>3</v>
      </c>
      <c r="M21" s="44" t="s">
        <v>156</v>
      </c>
      <c r="N21" s="46">
        <v>445425.43</v>
      </c>
      <c r="O21" s="46">
        <v>74403.899999999994</v>
      </c>
      <c r="P21" s="46">
        <v>2529.8200000000002</v>
      </c>
      <c r="Q21" s="46">
        <v>9827.1</v>
      </c>
      <c r="R21" s="46">
        <v>8747.56</v>
      </c>
      <c r="S21" s="46">
        <v>2770.54</v>
      </c>
      <c r="T21" s="46">
        <v>35377.82</v>
      </c>
      <c r="U21" s="46">
        <f t="shared" ref="U21" si="0">SUM(V21:AE21)</f>
        <v>115500.73000000001</v>
      </c>
      <c r="V21" s="46">
        <v>11935.82</v>
      </c>
      <c r="W21" s="46">
        <v>19098.57</v>
      </c>
      <c r="X21" s="46">
        <v>51139.24</v>
      </c>
      <c r="Y21" s="46">
        <v>6407.56</v>
      </c>
      <c r="Z21" s="216">
        <v>5940</v>
      </c>
      <c r="AA21" s="215">
        <v>0</v>
      </c>
      <c r="AB21" s="215">
        <v>18509.54</v>
      </c>
      <c r="AC21" s="215">
        <v>2470</v>
      </c>
      <c r="AD21" s="208">
        <v>0</v>
      </c>
      <c r="AE21" s="47">
        <v>0</v>
      </c>
      <c r="AF21" s="57"/>
    </row>
    <row r="22" spans="1:32" ht="24.75" customHeight="1" x14ac:dyDescent="0.25">
      <c r="A22" s="67" t="s">
        <v>59</v>
      </c>
      <c r="B22" s="68"/>
      <c r="C22" s="69">
        <v>92646.88</v>
      </c>
      <c r="D22" s="70">
        <v>4.87</v>
      </c>
      <c r="E22" s="69">
        <v>92646.88</v>
      </c>
      <c r="F22" s="70">
        <v>4.87</v>
      </c>
      <c r="G22" s="564">
        <v>92646.88</v>
      </c>
      <c r="H22" s="222">
        <v>4.87</v>
      </c>
      <c r="I22" s="71">
        <v>0</v>
      </c>
      <c r="J22" s="72">
        <v>0</v>
      </c>
      <c r="L22" s="54"/>
      <c r="M22" s="44"/>
      <c r="N22" s="46"/>
      <c r="O22" s="46"/>
      <c r="P22" s="46"/>
      <c r="Q22" s="46"/>
      <c r="R22" s="46"/>
      <c r="S22" s="46"/>
      <c r="T22" s="46"/>
      <c r="U22" s="46"/>
      <c r="V22" s="46"/>
      <c r="W22" s="46"/>
      <c r="X22" s="46"/>
      <c r="Y22" s="46"/>
      <c r="Z22" s="209"/>
      <c r="AA22" s="208"/>
      <c r="AB22" s="208"/>
      <c r="AC22" s="208"/>
      <c r="AD22" s="208"/>
      <c r="AE22" s="47"/>
      <c r="AF22" s="57"/>
    </row>
    <row r="23" spans="1:32" ht="27.75" customHeight="1" x14ac:dyDescent="0.25">
      <c r="A23" s="73" t="s">
        <v>60</v>
      </c>
      <c r="B23" s="73" t="s">
        <v>61</v>
      </c>
      <c r="C23" s="74"/>
      <c r="D23" s="75"/>
      <c r="E23" s="74"/>
      <c r="F23" s="75"/>
      <c r="G23" s="478"/>
      <c r="H23" s="521"/>
      <c r="I23" s="74"/>
      <c r="J23" s="75"/>
      <c r="L23" s="54">
        <v>4</v>
      </c>
      <c r="M23" s="44" t="s">
        <v>264</v>
      </c>
      <c r="N23" s="46">
        <f>N18+N19-N21</f>
        <v>81669.01999999996</v>
      </c>
      <c r="O23" s="46">
        <f>O18+O19-O21</f>
        <v>14350.320000000007</v>
      </c>
      <c r="P23" s="46">
        <f t="shared" ref="P23:AE23" si="1">P18+P19-P21</f>
        <v>387.35999999999967</v>
      </c>
      <c r="Q23" s="46">
        <f t="shared" si="1"/>
        <v>1494.8199999999997</v>
      </c>
      <c r="R23" s="46">
        <f t="shared" si="1"/>
        <v>1339.3700000000008</v>
      </c>
      <c r="S23" s="46">
        <f t="shared" si="1"/>
        <v>424.26000000000022</v>
      </c>
      <c r="T23" s="46">
        <f t="shared" si="1"/>
        <v>4544.9800000000032</v>
      </c>
      <c r="U23" s="46">
        <f t="shared" si="1"/>
        <v>-34854.360000000015</v>
      </c>
      <c r="V23" s="46">
        <f t="shared" si="1"/>
        <v>-6728.7</v>
      </c>
      <c r="W23" s="46">
        <f t="shared" si="1"/>
        <v>-7229.82</v>
      </c>
      <c r="X23" s="46">
        <f t="shared" si="1"/>
        <v>-22959.079999999998</v>
      </c>
      <c r="Y23" s="46">
        <f t="shared" si="1"/>
        <v>-146.76000000000022</v>
      </c>
      <c r="Z23" s="46">
        <f>AD18+Z19-Z21</f>
        <v>0</v>
      </c>
      <c r="AA23" s="46">
        <f t="shared" si="1"/>
        <v>0</v>
      </c>
      <c r="AB23" s="46">
        <f t="shared" si="1"/>
        <v>0</v>
      </c>
      <c r="AC23" s="46">
        <f t="shared" si="1"/>
        <v>2210</v>
      </c>
      <c r="AD23" s="208">
        <v>0</v>
      </c>
      <c r="AE23" s="46">
        <f t="shared" si="1"/>
        <v>0</v>
      </c>
      <c r="AF23" s="57"/>
    </row>
    <row r="24" spans="1:32" ht="15.75" x14ac:dyDescent="0.25">
      <c r="A24" s="77"/>
      <c r="B24" s="78"/>
      <c r="C24" s="79"/>
      <c r="D24" s="80"/>
      <c r="E24" s="79"/>
      <c r="F24" s="330"/>
      <c r="G24" s="565"/>
      <c r="H24" s="227"/>
      <c r="I24" s="81"/>
      <c r="J24" s="80"/>
      <c r="L24" s="54"/>
      <c r="M24" s="44"/>
      <c r="N24" s="82"/>
      <c r="O24" s="82"/>
      <c r="P24" s="82"/>
      <c r="Q24" s="82"/>
      <c r="R24" s="82"/>
      <c r="S24" s="82"/>
      <c r="T24" s="82"/>
      <c r="U24" s="82"/>
      <c r="V24" s="46"/>
      <c r="W24" s="46"/>
      <c r="X24" s="46"/>
      <c r="Y24" s="46"/>
      <c r="Z24" s="212"/>
      <c r="AA24" s="208"/>
      <c r="AB24" s="208"/>
      <c r="AC24" s="208"/>
      <c r="AD24" s="209"/>
      <c r="AE24" s="47"/>
    </row>
    <row r="25" spans="1:32" ht="23.25" customHeight="1" thickBot="1" x14ac:dyDescent="0.3">
      <c r="A25" s="83" t="s">
        <v>63</v>
      </c>
      <c r="B25" s="84"/>
      <c r="C25" s="85">
        <v>76096</v>
      </c>
      <c r="D25" s="86">
        <v>4</v>
      </c>
      <c r="E25" s="85">
        <v>45657.599999999999</v>
      </c>
      <c r="F25" s="86">
        <v>2.4</v>
      </c>
      <c r="G25" s="466">
        <v>45657.599999999999</v>
      </c>
      <c r="H25" s="473">
        <v>2.4</v>
      </c>
      <c r="I25" s="71">
        <v>0</v>
      </c>
      <c r="J25" s="72">
        <v>0</v>
      </c>
      <c r="L25" s="87">
        <v>5</v>
      </c>
      <c r="M25" s="88" t="s">
        <v>64</v>
      </c>
      <c r="N25" s="89">
        <v>573584.85</v>
      </c>
      <c r="O25" s="89"/>
      <c r="P25" s="90"/>
      <c r="Q25" s="90"/>
      <c r="R25" s="90"/>
      <c r="S25" s="90"/>
      <c r="T25" s="90"/>
      <c r="U25" s="90"/>
      <c r="V25" s="90"/>
      <c r="W25" s="90"/>
      <c r="X25" s="90"/>
      <c r="Y25" s="90"/>
      <c r="Z25" s="247"/>
      <c r="AA25" s="248"/>
      <c r="AB25" s="248"/>
      <c r="AC25" s="248"/>
      <c r="AD25" s="249"/>
      <c r="AE25" s="91"/>
    </row>
    <row r="26" spans="1:32" ht="120" x14ac:dyDescent="0.25">
      <c r="A26" s="73" t="s">
        <v>60</v>
      </c>
      <c r="B26" s="73" t="s">
        <v>65</v>
      </c>
      <c r="C26" s="92"/>
      <c r="D26" s="86"/>
      <c r="E26" s="93"/>
      <c r="F26" s="75"/>
      <c r="G26" s="478"/>
      <c r="H26" s="521"/>
      <c r="I26" s="94"/>
      <c r="J26" s="86"/>
      <c r="L26" s="95"/>
      <c r="M26" s="95"/>
      <c r="N26"/>
      <c r="O26"/>
      <c r="P26" s="96"/>
      <c r="Q26" s="96"/>
      <c r="R26" s="96"/>
      <c r="S26" s="96"/>
      <c r="T26" s="96"/>
      <c r="U26" s="97"/>
      <c r="V26" s="97"/>
      <c r="W26" s="97"/>
      <c r="X26" s="98" t="s">
        <v>67</v>
      </c>
      <c r="Y26" s="98"/>
      <c r="Z26" s="98"/>
      <c r="AA26" s="98"/>
    </row>
    <row r="27" spans="1:32" ht="15.75" x14ac:dyDescent="0.25">
      <c r="A27" s="99" t="s">
        <v>68</v>
      </c>
      <c r="B27" s="100" t="s">
        <v>69</v>
      </c>
      <c r="C27" s="71">
        <v>47483.904000000002</v>
      </c>
      <c r="D27" s="101">
        <v>2.496</v>
      </c>
      <c r="E27" s="102">
        <v>47483.904000000002</v>
      </c>
      <c r="F27" s="101">
        <v>2.496</v>
      </c>
      <c r="G27" s="485">
        <v>47483.904000000002</v>
      </c>
      <c r="H27" s="307">
        <v>2.496</v>
      </c>
      <c r="I27" s="115">
        <v>0</v>
      </c>
      <c r="J27" s="72">
        <v>0</v>
      </c>
      <c r="L27" s="95"/>
      <c r="M27" s="104"/>
      <c r="N27"/>
      <c r="O27"/>
      <c r="P27" s="97"/>
      <c r="Q27" s="97"/>
      <c r="R27" s="97"/>
      <c r="S27" s="97"/>
      <c r="T27" s="97"/>
      <c r="U27" s="97"/>
      <c r="V27" s="97"/>
      <c r="W27" s="97"/>
      <c r="X27" s="105" t="s">
        <v>71</v>
      </c>
      <c r="Y27" s="105"/>
      <c r="Z27" s="105"/>
      <c r="AA27" s="105"/>
    </row>
    <row r="28" spans="1:32" ht="15.75" x14ac:dyDescent="0.25">
      <c r="A28" s="106" t="s">
        <v>72</v>
      </c>
      <c r="B28" s="50" t="s">
        <v>73</v>
      </c>
      <c r="C28" s="107"/>
      <c r="D28" s="108" t="s">
        <v>34</v>
      </c>
      <c r="E28" s="107"/>
      <c r="F28" s="108" t="s">
        <v>34</v>
      </c>
      <c r="G28" s="476"/>
      <c r="H28" s="309" t="s">
        <v>34</v>
      </c>
      <c r="I28" s="109"/>
      <c r="J28" s="110" t="s">
        <v>34</v>
      </c>
      <c r="L28" s="95"/>
      <c r="M28" s="111"/>
      <c r="N28"/>
      <c r="O28"/>
      <c r="P28" s="97"/>
      <c r="Q28" s="97"/>
      <c r="R28" s="97"/>
      <c r="S28" s="97"/>
      <c r="T28" s="97"/>
      <c r="U28" s="97"/>
      <c r="V28" s="97"/>
      <c r="W28" s="97"/>
      <c r="X28"/>
      <c r="Y28"/>
      <c r="Z28"/>
      <c r="AA28"/>
    </row>
    <row r="29" spans="1:32" ht="15.75" x14ac:dyDescent="0.25">
      <c r="A29" s="106" t="s">
        <v>74</v>
      </c>
      <c r="B29" s="50" t="s">
        <v>75</v>
      </c>
      <c r="C29" s="107"/>
      <c r="D29" s="108"/>
      <c r="E29" s="107"/>
      <c r="F29" s="108"/>
      <c r="G29" s="476"/>
      <c r="H29" s="309"/>
      <c r="I29" s="109"/>
      <c r="J29" s="110"/>
      <c r="L29" s="95"/>
      <c r="M29" s="112"/>
      <c r="N29" s="112"/>
      <c r="O29" s="112"/>
      <c r="P29" s="97"/>
      <c r="Q29" s="97"/>
      <c r="R29" s="97"/>
      <c r="S29" s="97"/>
      <c r="T29" s="97"/>
      <c r="U29" s="97"/>
      <c r="V29" s="97"/>
      <c r="W29" s="97"/>
      <c r="X29" s="112" t="s">
        <v>77</v>
      </c>
      <c r="Y29" s="112"/>
      <c r="Z29"/>
      <c r="AA29"/>
    </row>
    <row r="30" spans="1:32" ht="15.75" x14ac:dyDescent="0.25">
      <c r="A30" s="106"/>
      <c r="B30" s="50"/>
      <c r="C30" s="107"/>
      <c r="D30" s="108"/>
      <c r="E30" s="331"/>
      <c r="F30" s="121"/>
      <c r="G30" s="476"/>
      <c r="H30" s="309"/>
      <c r="I30" s="109"/>
      <c r="J30" s="110"/>
      <c r="L30" s="95"/>
      <c r="M30" s="113"/>
      <c r="N30"/>
      <c r="O30"/>
      <c r="P30" s="97"/>
      <c r="Q30" s="97"/>
      <c r="R30" s="97"/>
      <c r="S30" s="97"/>
      <c r="T30" s="97"/>
      <c r="U30" s="97"/>
      <c r="V30" s="97"/>
      <c r="W30" s="97"/>
      <c r="X30" s="605" t="s">
        <v>79</v>
      </c>
      <c r="Y30" s="605"/>
      <c r="Z30" s="605"/>
      <c r="AA30" s="605"/>
    </row>
    <row r="31" spans="1:32" ht="15.75" x14ac:dyDescent="0.25">
      <c r="A31" s="99" t="s">
        <v>80</v>
      </c>
      <c r="B31" s="100" t="s">
        <v>81</v>
      </c>
      <c r="C31" s="102">
        <v>43184.480000000003</v>
      </c>
      <c r="D31" s="312">
        <v>2.27</v>
      </c>
      <c r="E31" s="102">
        <v>34623.68</v>
      </c>
      <c r="F31" s="101">
        <v>1.82</v>
      </c>
      <c r="G31" s="485">
        <v>34623.68</v>
      </c>
      <c r="H31" s="307">
        <v>1.82</v>
      </c>
      <c r="I31" s="115">
        <v>0</v>
      </c>
      <c r="J31" s="103">
        <v>0</v>
      </c>
      <c r="L31" s="95"/>
      <c r="M31" s="95"/>
      <c r="N31" s="95"/>
      <c r="O31" s="95"/>
      <c r="P31" s="97"/>
      <c r="Q31" s="97"/>
      <c r="R31" s="97"/>
      <c r="S31" s="97"/>
      <c r="T31" s="97"/>
      <c r="U31" s="97"/>
      <c r="V31" s="116"/>
      <c r="W31" s="97"/>
      <c r="X31"/>
      <c r="Y31"/>
      <c r="Z31"/>
      <c r="AA31"/>
    </row>
    <row r="32" spans="1:32" ht="15.75" x14ac:dyDescent="0.25">
      <c r="A32" s="106" t="s">
        <v>82</v>
      </c>
      <c r="B32" s="50"/>
      <c r="C32" s="109"/>
      <c r="D32" s="332"/>
      <c r="E32" s="109"/>
      <c r="F32" s="108"/>
      <c r="G32" s="476"/>
      <c r="H32" s="309"/>
      <c r="I32" s="109"/>
      <c r="J32" s="110"/>
      <c r="L32" s="95"/>
      <c r="M32" s="117"/>
      <c r="N32" s="97"/>
      <c r="O32" s="97"/>
      <c r="P32" s="97"/>
      <c r="Q32" s="97"/>
      <c r="R32" s="97"/>
      <c r="S32" s="97"/>
      <c r="T32" s="97"/>
      <c r="U32" s="97"/>
      <c r="V32" s="97"/>
      <c r="W32" s="97"/>
      <c r="X32" s="97"/>
      <c r="Y32" s="97"/>
      <c r="Z32" s="97"/>
    </row>
    <row r="33" spans="1:26" ht="15.75" x14ac:dyDescent="0.25">
      <c r="A33" s="118" t="s">
        <v>83</v>
      </c>
      <c r="B33" s="119"/>
      <c r="C33" s="120"/>
      <c r="D33" s="333"/>
      <c r="E33" s="120"/>
      <c r="F33" s="121"/>
      <c r="G33" s="480"/>
      <c r="H33" s="311"/>
      <c r="I33" s="120"/>
      <c r="J33" s="122"/>
      <c r="L33" s="123"/>
      <c r="M33" s="124"/>
      <c r="N33" s="125"/>
      <c r="O33" s="125"/>
      <c r="P33" s="96"/>
      <c r="Q33" s="96"/>
      <c r="R33" s="96"/>
      <c r="S33" s="96"/>
      <c r="T33" s="96"/>
      <c r="U33" s="96"/>
      <c r="V33" s="97"/>
      <c r="W33" s="97"/>
      <c r="X33" s="97"/>
      <c r="Y33" s="97"/>
      <c r="Z33" s="97"/>
    </row>
    <row r="34" spans="1:26" ht="28.5" x14ac:dyDescent="0.25">
      <c r="A34" s="126" t="s">
        <v>84</v>
      </c>
      <c r="B34" s="100"/>
      <c r="C34" s="127">
        <v>131174.28479999999</v>
      </c>
      <c r="D34" s="334">
        <v>6.8952</v>
      </c>
      <c r="E34" s="335">
        <v>111480.64</v>
      </c>
      <c r="F34" s="128">
        <v>5.86</v>
      </c>
      <c r="G34" s="566">
        <v>111480.64</v>
      </c>
      <c r="H34" s="522">
        <v>5.86</v>
      </c>
      <c r="I34" s="129">
        <v>0</v>
      </c>
      <c r="J34" s="128">
        <v>0</v>
      </c>
      <c r="L34" s="95"/>
      <c r="M34" s="124"/>
      <c r="N34" s="97"/>
      <c r="O34" s="97"/>
      <c r="P34" s="97"/>
      <c r="Q34" s="97"/>
      <c r="R34" s="97"/>
      <c r="S34" s="97"/>
      <c r="T34" s="97"/>
      <c r="U34" s="97"/>
      <c r="V34" s="97"/>
      <c r="W34" s="97"/>
      <c r="X34" s="97"/>
      <c r="Y34" s="97"/>
      <c r="Z34" s="97"/>
    </row>
    <row r="35" spans="1:26" ht="15.75" x14ac:dyDescent="0.25">
      <c r="A35" s="131" t="s">
        <v>85</v>
      </c>
      <c r="B35" s="132" t="s">
        <v>86</v>
      </c>
      <c r="C35" s="133"/>
      <c r="D35" s="134"/>
      <c r="E35" s="133"/>
      <c r="F35" s="134"/>
      <c r="G35" s="567"/>
      <c r="H35" s="195"/>
      <c r="I35" s="135"/>
      <c r="J35" s="136"/>
      <c r="L35" s="95"/>
      <c r="M35" s="95"/>
      <c r="N35" s="95"/>
      <c r="O35" s="95"/>
      <c r="P35" s="96"/>
      <c r="Q35" s="96"/>
      <c r="R35" s="96"/>
      <c r="S35" s="96"/>
      <c r="T35" s="96"/>
      <c r="U35" s="97"/>
      <c r="V35" s="97"/>
      <c r="W35" s="97"/>
      <c r="X35" s="97"/>
      <c r="Y35" s="97"/>
      <c r="Z35" s="97"/>
    </row>
    <row r="36" spans="1:26" ht="15.75" x14ac:dyDescent="0.25">
      <c r="A36" s="137" t="s">
        <v>87</v>
      </c>
      <c r="B36" s="138"/>
      <c r="C36" s="133"/>
      <c r="D36" s="134"/>
      <c r="E36" s="133"/>
      <c r="F36" s="134"/>
      <c r="G36" s="567"/>
      <c r="H36" s="195"/>
      <c r="I36" s="135"/>
      <c r="J36" s="136"/>
      <c r="L36" s="95"/>
      <c r="M36" s="95"/>
      <c r="N36" s="95"/>
      <c r="O36" s="95"/>
      <c r="P36" s="97"/>
      <c r="Q36" s="97"/>
      <c r="R36" s="97"/>
      <c r="S36" s="97"/>
      <c r="T36" s="97"/>
      <c r="U36" s="97"/>
      <c r="V36" s="97"/>
      <c r="W36" s="97"/>
      <c r="X36" s="97"/>
      <c r="Y36" s="97"/>
      <c r="Z36" s="97"/>
    </row>
    <row r="37" spans="1:26" ht="15.75" x14ac:dyDescent="0.25">
      <c r="A37" s="131" t="s">
        <v>88</v>
      </c>
      <c r="B37" s="132" t="s">
        <v>89</v>
      </c>
      <c r="C37" s="133"/>
      <c r="D37" s="134"/>
      <c r="E37" s="133"/>
      <c r="F37" s="134"/>
      <c r="G37" s="567"/>
      <c r="H37" s="195"/>
      <c r="I37" s="135"/>
      <c r="J37" s="136"/>
      <c r="L37" s="95"/>
      <c r="M37" s="95"/>
      <c r="N37" s="97"/>
      <c r="O37" s="97"/>
      <c r="P37" s="97"/>
      <c r="Q37" s="97"/>
      <c r="R37" s="97"/>
      <c r="S37" s="97"/>
      <c r="T37" s="97"/>
      <c r="U37" s="97"/>
      <c r="V37" s="97"/>
      <c r="W37" s="97"/>
      <c r="X37" s="97"/>
      <c r="Y37" s="97"/>
      <c r="Z37" s="97"/>
    </row>
    <row r="38" spans="1:26" ht="15.75" x14ac:dyDescent="0.25">
      <c r="A38" s="137"/>
      <c r="B38" s="138"/>
      <c r="C38" s="133"/>
      <c r="D38" s="134"/>
      <c r="E38" s="133"/>
      <c r="F38" s="134"/>
      <c r="G38" s="567"/>
      <c r="H38" s="195"/>
      <c r="I38" s="135"/>
      <c r="J38" s="136"/>
      <c r="L38" s="95"/>
      <c r="M38" s="95"/>
      <c r="N38" s="97"/>
      <c r="O38" s="97"/>
      <c r="P38" s="95"/>
      <c r="Q38" s="95"/>
      <c r="R38" s="95"/>
      <c r="S38" s="95"/>
      <c r="T38" s="95"/>
      <c r="U38" s="97"/>
      <c r="V38" s="97"/>
      <c r="W38" s="97"/>
      <c r="X38" s="97"/>
      <c r="Y38" s="97"/>
      <c r="Z38" s="97"/>
    </row>
    <row r="39" spans="1:26" ht="15.75" x14ac:dyDescent="0.25">
      <c r="A39" s="139" t="s">
        <v>90</v>
      </c>
      <c r="B39" s="132"/>
      <c r="C39" s="133"/>
      <c r="D39" s="134"/>
      <c r="E39" s="133"/>
      <c r="F39" s="134"/>
      <c r="G39" s="567"/>
      <c r="H39" s="195"/>
      <c r="I39" s="135"/>
      <c r="J39" s="136"/>
      <c r="L39" s="95"/>
      <c r="M39" s="95"/>
      <c r="N39" s="125"/>
      <c r="O39" s="125"/>
      <c r="P39" s="95"/>
      <c r="Q39" s="95"/>
      <c r="R39" s="95"/>
      <c r="S39" s="95"/>
      <c r="T39" s="95"/>
      <c r="U39" s="97"/>
      <c r="V39" s="97"/>
      <c r="W39" s="97"/>
      <c r="X39" s="97"/>
      <c r="Y39" s="97"/>
      <c r="Z39" s="97"/>
    </row>
    <row r="40" spans="1:26" ht="15.75" x14ac:dyDescent="0.25">
      <c r="A40" s="140" t="s">
        <v>91</v>
      </c>
      <c r="B40" s="141" t="s">
        <v>89</v>
      </c>
      <c r="C40" s="133"/>
      <c r="D40" s="134"/>
      <c r="E40" s="133"/>
      <c r="F40" s="134"/>
      <c r="G40" s="567"/>
      <c r="H40" s="195"/>
      <c r="I40" s="135"/>
      <c r="J40" s="136"/>
      <c r="L40" s="95"/>
      <c r="M40" s="124"/>
      <c r="N40" s="95"/>
      <c r="O40" s="95"/>
      <c r="P40" s="95"/>
      <c r="Q40" s="95"/>
      <c r="R40" s="95"/>
      <c r="S40" s="95"/>
      <c r="T40" s="95"/>
      <c r="U40" s="97"/>
      <c r="V40" s="97"/>
      <c r="W40" s="97"/>
      <c r="X40" s="97"/>
      <c r="Y40" s="97"/>
      <c r="Z40" s="97"/>
    </row>
    <row r="41" spans="1:26" ht="15.75" x14ac:dyDescent="0.25">
      <c r="A41" s="139" t="s">
        <v>92</v>
      </c>
      <c r="B41" s="132"/>
      <c r="C41" s="133"/>
      <c r="D41" s="134"/>
      <c r="E41" s="133"/>
      <c r="F41" s="134"/>
      <c r="G41" s="567"/>
      <c r="H41" s="195"/>
      <c r="I41" s="135"/>
      <c r="J41" s="136"/>
      <c r="L41" s="95"/>
      <c r="M41" s="95"/>
      <c r="N41" s="95"/>
      <c r="O41" s="95"/>
      <c r="P41" s="95"/>
      <c r="Q41" s="95"/>
      <c r="R41" s="95"/>
      <c r="S41" s="95"/>
      <c r="T41" s="95"/>
      <c r="U41" s="97"/>
      <c r="V41" s="97"/>
      <c r="W41" s="97"/>
      <c r="X41" s="97"/>
      <c r="Y41" s="97"/>
      <c r="Z41" s="97"/>
    </row>
    <row r="42" spans="1:26" x14ac:dyDescent="0.25">
      <c r="A42" s="140" t="s">
        <v>93</v>
      </c>
      <c r="B42" s="141" t="s">
        <v>94</v>
      </c>
      <c r="C42" s="133"/>
      <c r="D42" s="134"/>
      <c r="E42" s="133"/>
      <c r="F42" s="134"/>
      <c r="G42" s="567"/>
      <c r="H42" s="195"/>
      <c r="I42" s="135"/>
      <c r="J42" s="136"/>
      <c r="L42" s="56"/>
      <c r="M42" s="56"/>
      <c r="N42" s="56"/>
      <c r="O42" s="56"/>
      <c r="P42" s="56"/>
      <c r="Q42" s="56"/>
      <c r="R42" s="56"/>
      <c r="S42" s="56"/>
      <c r="T42" s="56"/>
      <c r="U42" s="56"/>
      <c r="V42" s="56"/>
      <c r="W42" s="56"/>
      <c r="X42" s="56"/>
      <c r="Y42" s="56"/>
      <c r="Z42" s="56"/>
    </row>
    <row r="43" spans="1:26" x14ac:dyDescent="0.25">
      <c r="A43" s="140" t="s">
        <v>95</v>
      </c>
      <c r="B43" s="138" t="s">
        <v>94</v>
      </c>
      <c r="C43" s="133"/>
      <c r="D43" s="134"/>
      <c r="E43" s="133"/>
      <c r="F43" s="134"/>
      <c r="G43" s="567"/>
      <c r="H43" s="195"/>
      <c r="I43" s="135"/>
      <c r="J43" s="136"/>
      <c r="L43" s="56"/>
      <c r="M43" s="56"/>
      <c r="N43" s="56"/>
      <c r="O43" s="56"/>
      <c r="P43" s="56"/>
      <c r="Q43" s="56"/>
      <c r="R43" s="56"/>
      <c r="S43" s="56"/>
      <c r="T43" s="56"/>
      <c r="U43" s="56"/>
      <c r="V43" s="56"/>
      <c r="W43" s="56"/>
      <c r="X43" s="56"/>
      <c r="Y43" s="56"/>
      <c r="Z43" s="56"/>
    </row>
    <row r="44" spans="1:26" x14ac:dyDescent="0.25">
      <c r="A44" s="142" t="s">
        <v>96</v>
      </c>
      <c r="B44" s="141"/>
      <c r="C44" s="133"/>
      <c r="D44" s="134"/>
      <c r="E44" s="133"/>
      <c r="F44" s="134"/>
      <c r="G44" s="567"/>
      <c r="H44" s="195"/>
      <c r="I44" s="135"/>
      <c r="J44" s="136"/>
    </row>
    <row r="45" spans="1:26" x14ac:dyDescent="0.25">
      <c r="A45" s="142" t="s">
        <v>97</v>
      </c>
      <c r="B45" s="141"/>
      <c r="C45" s="133"/>
      <c r="D45" s="134"/>
      <c r="E45" s="133"/>
      <c r="F45" s="134"/>
      <c r="G45" s="567"/>
      <c r="H45" s="195"/>
      <c r="I45" s="135"/>
      <c r="J45" s="136"/>
    </row>
    <row r="46" spans="1:26" x14ac:dyDescent="0.25">
      <c r="A46" s="142" t="s">
        <v>98</v>
      </c>
      <c r="B46" s="141" t="s">
        <v>99</v>
      </c>
      <c r="C46" s="133"/>
      <c r="D46" s="134"/>
      <c r="E46" s="133"/>
      <c r="F46" s="134"/>
      <c r="G46" s="567"/>
      <c r="H46" s="195"/>
      <c r="I46" s="135"/>
      <c r="J46" s="136"/>
    </row>
    <row r="47" spans="1:26" ht="28.5" x14ac:dyDescent="0.25">
      <c r="A47" s="126" t="s">
        <v>100</v>
      </c>
      <c r="B47" s="100"/>
      <c r="C47" s="127">
        <v>148387.20000000001</v>
      </c>
      <c r="D47" s="101">
        <v>7.8</v>
      </c>
      <c r="E47" s="127">
        <v>124036.48</v>
      </c>
      <c r="F47" s="128">
        <v>6.52</v>
      </c>
      <c r="G47" s="566">
        <v>124036.48</v>
      </c>
      <c r="H47" s="522">
        <v>6.52</v>
      </c>
      <c r="I47" s="129">
        <v>0</v>
      </c>
      <c r="J47" s="103">
        <v>0</v>
      </c>
    </row>
    <row r="48" spans="1:26" x14ac:dyDescent="0.25">
      <c r="A48" s="43" t="s">
        <v>101</v>
      </c>
      <c r="B48" s="100"/>
      <c r="C48" s="143"/>
      <c r="D48" s="144"/>
      <c r="E48" s="143"/>
      <c r="F48" s="144"/>
      <c r="G48" s="568"/>
      <c r="H48" s="523"/>
      <c r="I48" s="145"/>
      <c r="J48" s="146"/>
    </row>
    <row r="49" spans="1:10" x14ac:dyDescent="0.25">
      <c r="A49" s="147" t="s">
        <v>102</v>
      </c>
      <c r="B49" s="119"/>
      <c r="C49" s="119"/>
      <c r="D49" s="148"/>
      <c r="E49" s="119"/>
      <c r="F49" s="148"/>
      <c r="G49" s="484"/>
      <c r="H49" s="524"/>
      <c r="I49" s="149"/>
      <c r="J49" s="150"/>
    </row>
    <row r="50" spans="1:10" x14ac:dyDescent="0.25">
      <c r="A50" s="43" t="s">
        <v>103</v>
      </c>
      <c r="B50" s="100" t="s">
        <v>104</v>
      </c>
      <c r="C50" s="50"/>
      <c r="D50" s="151"/>
      <c r="E50" s="50"/>
      <c r="F50" s="151"/>
      <c r="G50" s="214"/>
      <c r="H50" s="60"/>
      <c r="I50" s="58"/>
      <c r="J50" s="59"/>
    </row>
    <row r="51" spans="1:10" x14ac:dyDescent="0.25">
      <c r="A51" s="152" t="s">
        <v>105</v>
      </c>
      <c r="B51" s="153" t="s">
        <v>106</v>
      </c>
      <c r="C51" s="50"/>
      <c r="D51" s="151"/>
      <c r="E51" s="50"/>
      <c r="F51" s="151"/>
      <c r="G51" s="214"/>
      <c r="H51" s="60"/>
      <c r="I51" s="58"/>
      <c r="J51" s="59"/>
    </row>
    <row r="52" spans="1:10" x14ac:dyDescent="0.25">
      <c r="A52" s="154" t="s">
        <v>107</v>
      </c>
      <c r="B52" s="153" t="s">
        <v>106</v>
      </c>
      <c r="C52" s="50"/>
      <c r="D52" s="151"/>
      <c r="E52" s="50"/>
      <c r="F52" s="151"/>
      <c r="G52" s="214"/>
      <c r="H52" s="60"/>
      <c r="I52" s="58"/>
      <c r="J52" s="59"/>
    </row>
    <row r="53" spans="1:10" x14ac:dyDescent="0.25">
      <c r="A53" s="152" t="s">
        <v>108</v>
      </c>
      <c r="B53" s="153" t="s">
        <v>106</v>
      </c>
      <c r="C53" s="50"/>
      <c r="D53" s="151"/>
      <c r="E53" s="50"/>
      <c r="F53" s="151"/>
      <c r="G53" s="214"/>
      <c r="H53" s="60"/>
      <c r="I53" s="58"/>
      <c r="J53" s="59"/>
    </row>
    <row r="54" spans="1:10" x14ac:dyDescent="0.25">
      <c r="A54" s="152" t="s">
        <v>109</v>
      </c>
      <c r="B54" s="153" t="s">
        <v>110</v>
      </c>
      <c r="C54" s="50"/>
      <c r="D54" s="151"/>
      <c r="E54" s="50"/>
      <c r="F54" s="151"/>
      <c r="G54" s="214"/>
      <c r="H54" s="60"/>
      <c r="I54" s="58"/>
      <c r="J54" s="59"/>
    </row>
    <row r="55" spans="1:10" x14ac:dyDescent="0.25">
      <c r="A55" s="152" t="s">
        <v>111</v>
      </c>
      <c r="B55" s="153" t="s">
        <v>104</v>
      </c>
      <c r="C55" s="50"/>
      <c r="D55" s="151"/>
      <c r="E55" s="50"/>
      <c r="F55" s="151"/>
      <c r="G55" s="214"/>
      <c r="H55" s="60"/>
      <c r="I55" s="58"/>
      <c r="J55" s="59"/>
    </row>
    <row r="56" spans="1:10" x14ac:dyDescent="0.25">
      <c r="A56" s="155" t="s">
        <v>112</v>
      </c>
      <c r="B56" s="100"/>
      <c r="C56" s="50"/>
      <c r="D56" s="151"/>
      <c r="E56" s="50"/>
      <c r="F56" s="151"/>
      <c r="G56" s="214"/>
      <c r="H56" s="60"/>
      <c r="I56" s="58"/>
      <c r="J56" s="59"/>
    </row>
    <row r="57" spans="1:10" x14ac:dyDescent="0.25">
      <c r="A57" s="147" t="s">
        <v>113</v>
      </c>
      <c r="B57" s="119" t="s">
        <v>104</v>
      </c>
      <c r="C57" s="50"/>
      <c r="D57" s="151"/>
      <c r="E57" s="50"/>
      <c r="F57" s="151"/>
      <c r="G57" s="214"/>
      <c r="H57" s="60"/>
      <c r="I57" s="58"/>
      <c r="J57" s="59"/>
    </row>
    <row r="58" spans="1:10" x14ac:dyDescent="0.25">
      <c r="A58" s="43" t="s">
        <v>114</v>
      </c>
      <c r="B58" s="100"/>
      <c r="C58" s="143"/>
      <c r="D58" s="144"/>
      <c r="E58" s="143"/>
      <c r="F58" s="144"/>
      <c r="G58" s="568"/>
      <c r="H58" s="523"/>
      <c r="I58" s="145"/>
      <c r="J58" s="146"/>
    </row>
    <row r="59" spans="1:10" x14ac:dyDescent="0.25">
      <c r="A59" s="147" t="s">
        <v>115</v>
      </c>
      <c r="B59" s="119"/>
      <c r="C59" s="119"/>
      <c r="D59" s="148"/>
      <c r="E59" s="119"/>
      <c r="F59" s="148"/>
      <c r="G59" s="484"/>
      <c r="H59" s="524"/>
      <c r="I59" s="149"/>
      <c r="J59" s="150"/>
    </row>
    <row r="60" spans="1:10" x14ac:dyDescent="0.25">
      <c r="A60" s="43" t="s">
        <v>116</v>
      </c>
      <c r="B60" s="100"/>
      <c r="C60" s="50"/>
      <c r="D60" s="151"/>
      <c r="E60" s="50"/>
      <c r="F60" s="151"/>
      <c r="G60" s="214"/>
      <c r="H60" s="60"/>
      <c r="I60" s="58"/>
      <c r="J60" s="59"/>
    </row>
    <row r="61" spans="1:10" x14ac:dyDescent="0.25">
      <c r="A61" s="147" t="s">
        <v>117</v>
      </c>
      <c r="B61" s="119" t="s">
        <v>104</v>
      </c>
      <c r="C61" s="50"/>
      <c r="D61" s="151"/>
      <c r="E61" s="50"/>
      <c r="F61" s="151"/>
      <c r="G61" s="214"/>
      <c r="H61" s="60"/>
      <c r="I61" s="58"/>
      <c r="J61" s="59"/>
    </row>
    <row r="62" spans="1:10" x14ac:dyDescent="0.25">
      <c r="A62" s="152" t="s">
        <v>118</v>
      </c>
      <c r="B62" s="153" t="s">
        <v>104</v>
      </c>
      <c r="C62" s="50"/>
      <c r="D62" s="151"/>
      <c r="E62" s="50"/>
      <c r="F62" s="151"/>
      <c r="G62" s="214"/>
      <c r="H62" s="60"/>
      <c r="I62" s="58"/>
      <c r="J62" s="59"/>
    </row>
    <row r="63" spans="1:10" x14ac:dyDescent="0.25">
      <c r="A63" s="152" t="s">
        <v>119</v>
      </c>
      <c r="B63" s="153" t="s">
        <v>120</v>
      </c>
      <c r="C63" s="50"/>
      <c r="D63" s="151"/>
      <c r="E63" s="50"/>
      <c r="F63" s="151"/>
      <c r="G63" s="214"/>
      <c r="H63" s="60"/>
      <c r="I63" s="58"/>
      <c r="J63" s="59"/>
    </row>
    <row r="64" spans="1:10" x14ac:dyDescent="0.25">
      <c r="A64" s="156" t="s">
        <v>121</v>
      </c>
      <c r="B64" s="153" t="s">
        <v>120</v>
      </c>
      <c r="C64" s="50"/>
      <c r="D64" s="151"/>
      <c r="E64" s="50"/>
      <c r="F64" s="151"/>
      <c r="G64" s="214"/>
      <c r="H64" s="60"/>
      <c r="I64" s="58"/>
      <c r="J64" s="59"/>
    </row>
    <row r="65" spans="1:10" x14ac:dyDescent="0.25">
      <c r="A65" s="157" t="s">
        <v>122</v>
      </c>
      <c r="B65" s="153" t="s">
        <v>123</v>
      </c>
      <c r="C65" s="50"/>
      <c r="D65" s="151"/>
      <c r="E65" s="50"/>
      <c r="F65" s="151"/>
      <c r="G65" s="214"/>
      <c r="H65" s="60"/>
      <c r="I65" s="58"/>
      <c r="J65" s="59"/>
    </row>
    <row r="66" spans="1:10" x14ac:dyDescent="0.25">
      <c r="A66" s="152" t="s">
        <v>109</v>
      </c>
      <c r="B66" s="153" t="s">
        <v>124</v>
      </c>
      <c r="C66" s="50"/>
      <c r="D66" s="151"/>
      <c r="E66" s="50"/>
      <c r="F66" s="151"/>
      <c r="G66" s="214"/>
      <c r="H66" s="60"/>
      <c r="I66" s="58"/>
      <c r="J66" s="59"/>
    </row>
    <row r="67" spans="1:10" x14ac:dyDescent="0.25">
      <c r="A67" s="152" t="s">
        <v>111</v>
      </c>
      <c r="B67" s="153" t="s">
        <v>104</v>
      </c>
      <c r="C67" s="50"/>
      <c r="D67" s="151"/>
      <c r="E67" s="50"/>
      <c r="F67" s="151"/>
      <c r="G67" s="214"/>
      <c r="H67" s="60"/>
      <c r="I67" s="58"/>
      <c r="J67" s="59"/>
    </row>
    <row r="68" spans="1:10" x14ac:dyDescent="0.25">
      <c r="A68" s="152" t="s">
        <v>125</v>
      </c>
      <c r="B68" s="153" t="s">
        <v>126</v>
      </c>
      <c r="C68" s="50"/>
      <c r="D68" s="151"/>
      <c r="E68" s="50"/>
      <c r="F68" s="151"/>
      <c r="G68" s="214"/>
      <c r="H68" s="60"/>
      <c r="I68" s="58"/>
      <c r="J68" s="59"/>
    </row>
    <row r="69" spans="1:10" x14ac:dyDescent="0.25">
      <c r="A69" s="156" t="s">
        <v>127</v>
      </c>
      <c r="B69" s="50" t="s">
        <v>104</v>
      </c>
      <c r="C69" s="50"/>
      <c r="D69" s="151"/>
      <c r="E69" s="50"/>
      <c r="F69" s="151"/>
      <c r="G69" s="214"/>
      <c r="H69" s="60"/>
      <c r="I69" s="58"/>
      <c r="J69" s="59"/>
    </row>
    <row r="70" spans="1:10" x14ac:dyDescent="0.25">
      <c r="A70" s="99" t="s">
        <v>128</v>
      </c>
      <c r="B70" s="100" t="s">
        <v>129</v>
      </c>
      <c r="C70" s="102">
        <v>20926.400000000001</v>
      </c>
      <c r="D70" s="307">
        <v>1.1000000000000001</v>
      </c>
      <c r="E70" s="308">
        <v>16741.12</v>
      </c>
      <c r="F70" s="103">
        <v>0.88</v>
      </c>
      <c r="G70" s="485">
        <v>0</v>
      </c>
      <c r="H70" s="307">
        <v>0</v>
      </c>
      <c r="I70" s="115">
        <v>16741.12</v>
      </c>
      <c r="J70" s="103">
        <v>0.88</v>
      </c>
    </row>
    <row r="71" spans="1:10" x14ac:dyDescent="0.25">
      <c r="A71" s="118" t="s">
        <v>130</v>
      </c>
      <c r="B71" s="119" t="s">
        <v>131</v>
      </c>
      <c r="C71" s="71"/>
      <c r="D71" s="309"/>
      <c r="E71" s="310"/>
      <c r="F71" s="122"/>
      <c r="G71" s="476"/>
      <c r="H71" s="309"/>
      <c r="I71" s="109"/>
      <c r="J71" s="110"/>
    </row>
    <row r="72" spans="1:10" x14ac:dyDescent="0.25">
      <c r="A72" s="99" t="s">
        <v>132</v>
      </c>
      <c r="B72" s="100"/>
      <c r="C72" s="102">
        <v>559899.14879999997</v>
      </c>
      <c r="D72" s="307">
        <v>29.431200000000004</v>
      </c>
      <c r="E72" s="308">
        <v>472670.30399999995</v>
      </c>
      <c r="F72" s="103">
        <v>24.846</v>
      </c>
      <c r="G72" s="158">
        <v>455929.18399999995</v>
      </c>
      <c r="H72" s="103">
        <v>23.965999999999998</v>
      </c>
      <c r="I72" s="158">
        <v>16741.119999999995</v>
      </c>
      <c r="J72" s="103">
        <v>0.88000000000000256</v>
      </c>
    </row>
    <row r="73" spans="1:10" x14ac:dyDescent="0.25">
      <c r="A73" s="118" t="s">
        <v>133</v>
      </c>
      <c r="B73" s="119"/>
      <c r="C73" s="120"/>
      <c r="D73" s="311"/>
      <c r="E73" s="109"/>
      <c r="F73" s="110"/>
      <c r="G73" s="120"/>
      <c r="H73" s="122"/>
      <c r="I73" s="120"/>
      <c r="J73" s="122"/>
    </row>
    <row r="74" spans="1:10" x14ac:dyDescent="0.25">
      <c r="A74" s="99" t="s">
        <v>134</v>
      </c>
      <c r="B74" s="100"/>
      <c r="C74" s="102">
        <v>83705.600000000006</v>
      </c>
      <c r="D74" s="101">
        <v>4.4000000000000004</v>
      </c>
      <c r="E74" s="308">
        <v>76933.056000000011</v>
      </c>
      <c r="F74" s="101">
        <v>3.37</v>
      </c>
      <c r="G74" s="532">
        <v>76933.056000000011</v>
      </c>
      <c r="H74" s="421">
        <v>3.37</v>
      </c>
      <c r="I74" s="159">
        <v>0</v>
      </c>
      <c r="J74" s="103">
        <v>0</v>
      </c>
    </row>
    <row r="75" spans="1:10" x14ac:dyDescent="0.25">
      <c r="A75" s="106" t="s">
        <v>135</v>
      </c>
      <c r="B75" s="50"/>
      <c r="C75" s="109"/>
      <c r="D75" s="151"/>
      <c r="E75" s="109"/>
      <c r="F75" s="151"/>
      <c r="G75" s="214"/>
      <c r="H75" s="60"/>
      <c r="I75" s="109"/>
      <c r="J75" s="59"/>
    </row>
    <row r="76" spans="1:10" x14ac:dyDescent="0.25">
      <c r="A76" s="118"/>
      <c r="B76" s="119"/>
      <c r="C76" s="120"/>
      <c r="D76" s="160"/>
      <c r="E76" s="120"/>
      <c r="F76" s="160"/>
      <c r="G76" s="569"/>
      <c r="H76" s="525"/>
      <c r="I76" s="120"/>
      <c r="J76" s="161"/>
    </row>
    <row r="77" spans="1:10" x14ac:dyDescent="0.25">
      <c r="A77" s="99" t="s">
        <v>136</v>
      </c>
      <c r="B77" s="43"/>
      <c r="C77" s="102">
        <v>643604.74879999994</v>
      </c>
      <c r="D77" s="101">
        <v>33.831200000000003</v>
      </c>
      <c r="E77" s="102">
        <v>549603.36</v>
      </c>
      <c r="F77" s="101">
        <v>28.216000000000001</v>
      </c>
      <c r="G77" s="485">
        <v>532862.24</v>
      </c>
      <c r="H77" s="307">
        <v>27.335999999999999</v>
      </c>
      <c r="I77" s="158">
        <v>16741.119999999995</v>
      </c>
      <c r="J77" s="103">
        <v>0.88000000000000256</v>
      </c>
    </row>
    <row r="78" spans="1:10" ht="15.75" thickBot="1" x14ac:dyDescent="0.3">
      <c r="A78" s="162" t="s">
        <v>137</v>
      </c>
      <c r="B78" s="63"/>
      <c r="C78" s="162"/>
      <c r="D78" s="163"/>
      <c r="E78" s="162"/>
      <c r="F78" s="163"/>
      <c r="G78" s="529"/>
      <c r="H78" s="66"/>
      <c r="I78" s="164"/>
      <c r="J78" s="65"/>
    </row>
    <row r="79" spans="1:10" ht="15.75" thickBot="1" x14ac:dyDescent="0.3">
      <c r="A79" s="165" t="s">
        <v>138</v>
      </c>
      <c r="B79" s="29"/>
      <c r="C79" s="165"/>
      <c r="D79" s="60"/>
      <c r="E79" s="165"/>
      <c r="F79" s="60"/>
      <c r="G79" s="60"/>
      <c r="H79" s="60"/>
      <c r="I79" s="165"/>
      <c r="J79" s="60"/>
    </row>
    <row r="80" spans="1:10" x14ac:dyDescent="0.25">
      <c r="A80" s="166"/>
      <c r="B80" s="167"/>
      <c r="C80" s="552" t="s">
        <v>139</v>
      </c>
      <c r="D80" s="553" t="s">
        <v>140</v>
      </c>
      <c r="E80" s="552" t="s">
        <v>139</v>
      </c>
      <c r="F80" s="553" t="s">
        <v>140</v>
      </c>
      <c r="G80" s="552" t="s">
        <v>139</v>
      </c>
      <c r="H80" s="553" t="s">
        <v>140</v>
      </c>
      <c r="I80" s="538" t="s">
        <v>139</v>
      </c>
      <c r="J80" s="539" t="s">
        <v>140</v>
      </c>
    </row>
    <row r="81" spans="1:10" x14ac:dyDescent="0.25">
      <c r="A81" s="50" t="s">
        <v>48</v>
      </c>
      <c r="B81" s="169" t="s">
        <v>49</v>
      </c>
      <c r="C81" s="555" t="s">
        <v>141</v>
      </c>
      <c r="D81" s="556" t="s">
        <v>142</v>
      </c>
      <c r="E81" s="555" t="s">
        <v>141</v>
      </c>
      <c r="F81" s="556" t="s">
        <v>142</v>
      </c>
      <c r="G81" s="555" t="s">
        <v>141</v>
      </c>
      <c r="H81" s="556" t="s">
        <v>142</v>
      </c>
      <c r="I81" s="542" t="s">
        <v>141</v>
      </c>
      <c r="J81" s="543" t="s">
        <v>142</v>
      </c>
    </row>
    <row r="82" spans="1:10" x14ac:dyDescent="0.25">
      <c r="A82" s="50" t="s">
        <v>53</v>
      </c>
      <c r="B82" s="169" t="s">
        <v>54</v>
      </c>
      <c r="C82" s="555" t="s">
        <v>143</v>
      </c>
      <c r="D82" s="556" t="s">
        <v>144</v>
      </c>
      <c r="E82" s="555" t="s">
        <v>143</v>
      </c>
      <c r="F82" s="556" t="s">
        <v>144</v>
      </c>
      <c r="G82" s="555" t="s">
        <v>143</v>
      </c>
      <c r="H82" s="556" t="s">
        <v>144</v>
      </c>
      <c r="I82" s="542" t="s">
        <v>145</v>
      </c>
      <c r="J82" s="543" t="s">
        <v>144</v>
      </c>
    </row>
    <row r="83" spans="1:10" x14ac:dyDescent="0.25">
      <c r="A83" s="62"/>
      <c r="B83" s="172"/>
      <c r="C83" s="558" t="s">
        <v>34</v>
      </c>
      <c r="D83" s="556" t="s">
        <v>58</v>
      </c>
      <c r="E83" s="558" t="s">
        <v>34</v>
      </c>
      <c r="F83" s="556" t="s">
        <v>58</v>
      </c>
      <c r="G83" s="558" t="s">
        <v>34</v>
      </c>
      <c r="H83" s="556" t="s">
        <v>58</v>
      </c>
      <c r="I83" s="546" t="s">
        <v>34</v>
      </c>
      <c r="J83" s="543" t="s">
        <v>58</v>
      </c>
    </row>
    <row r="84" spans="1:10" ht="15.75" thickBot="1" x14ac:dyDescent="0.3">
      <c r="A84" s="63"/>
      <c r="B84" s="173"/>
      <c r="C84" s="559" t="s">
        <v>40</v>
      </c>
      <c r="D84" s="560" t="s">
        <v>40</v>
      </c>
      <c r="E84" s="559" t="s">
        <v>40</v>
      </c>
      <c r="F84" s="560" t="s">
        <v>40</v>
      </c>
      <c r="G84" s="559" t="s">
        <v>40</v>
      </c>
      <c r="H84" s="560" t="s">
        <v>40</v>
      </c>
      <c r="I84" s="548" t="s">
        <v>40</v>
      </c>
      <c r="J84" s="549" t="s">
        <v>40</v>
      </c>
    </row>
    <row r="85" spans="1:10" x14ac:dyDescent="0.25">
      <c r="A85" s="175" t="s">
        <v>146</v>
      </c>
      <c r="B85" s="50" t="s">
        <v>148</v>
      </c>
      <c r="C85" s="159"/>
      <c r="D85" s="134"/>
      <c r="E85" s="159"/>
      <c r="F85" s="134"/>
      <c r="G85" s="562"/>
      <c r="H85" s="563"/>
      <c r="I85" s="159"/>
      <c r="J85" s="136"/>
    </row>
    <row r="86" spans="1:10" x14ac:dyDescent="0.25">
      <c r="A86" s="175" t="s">
        <v>147</v>
      </c>
      <c r="B86" s="50"/>
      <c r="C86" s="176">
        <v>91315.200000000012</v>
      </c>
      <c r="D86" s="177">
        <v>4.8</v>
      </c>
      <c r="E86" s="176">
        <v>91315.199999999997</v>
      </c>
      <c r="F86" s="177">
        <v>4.8</v>
      </c>
      <c r="G86" s="176">
        <v>40722.61</v>
      </c>
      <c r="H86" s="178">
        <v>2.1405913582842726</v>
      </c>
      <c r="I86" s="159">
        <v>50592.59</v>
      </c>
      <c r="J86" s="178">
        <v>2.6594086417157272</v>
      </c>
    </row>
    <row r="87" spans="1:10" ht="15.75" thickBot="1" x14ac:dyDescent="0.3">
      <c r="A87" s="179"/>
      <c r="B87" s="174"/>
      <c r="C87" s="159"/>
      <c r="D87" s="121"/>
      <c r="E87" s="159"/>
      <c r="F87" s="121"/>
      <c r="G87" s="120"/>
      <c r="H87" s="122"/>
      <c r="I87" s="159"/>
      <c r="J87" s="110"/>
    </row>
    <row r="88" spans="1:10" x14ac:dyDescent="0.25">
      <c r="A88" s="175" t="s">
        <v>184</v>
      </c>
      <c r="B88" s="50"/>
      <c r="C88" s="115"/>
      <c r="D88" s="110"/>
      <c r="E88" s="115"/>
      <c r="F88" s="110"/>
      <c r="G88" s="109"/>
      <c r="H88" s="309"/>
      <c r="I88" s="115"/>
      <c r="J88" s="292"/>
    </row>
    <row r="89" spans="1:10" x14ac:dyDescent="0.25">
      <c r="A89" s="175"/>
      <c r="B89" s="50" t="s">
        <v>185</v>
      </c>
      <c r="C89" s="176">
        <v>302481.60000000003</v>
      </c>
      <c r="D89" s="178">
        <v>15.9</v>
      </c>
      <c r="E89" s="570">
        <v>0</v>
      </c>
      <c r="F89" s="178">
        <v>0</v>
      </c>
      <c r="G89" s="193">
        <v>0</v>
      </c>
      <c r="H89" s="421">
        <v>0</v>
      </c>
      <c r="I89" s="159">
        <v>0</v>
      </c>
      <c r="J89" s="178">
        <v>0</v>
      </c>
    </row>
    <row r="90" spans="1:10" ht="15.75" thickBot="1" x14ac:dyDescent="0.3">
      <c r="A90" s="179"/>
      <c r="B90" s="174"/>
      <c r="C90" s="109"/>
      <c r="D90" s="110"/>
      <c r="E90" s="109"/>
      <c r="F90" s="110"/>
      <c r="G90" s="109"/>
      <c r="H90" s="309"/>
      <c r="I90" s="120"/>
      <c r="J90" s="121"/>
    </row>
    <row r="91" spans="1:10" x14ac:dyDescent="0.25">
      <c r="A91" s="301" t="s">
        <v>186</v>
      </c>
      <c r="B91" s="48"/>
      <c r="C91" s="295"/>
      <c r="D91" s="296"/>
      <c r="E91" s="295"/>
      <c r="F91" s="296"/>
      <c r="G91" s="295"/>
      <c r="H91" s="526"/>
      <c r="I91" s="295"/>
      <c r="J91" s="110"/>
    </row>
    <row r="92" spans="1:10" x14ac:dyDescent="0.25">
      <c r="A92" s="175" t="s">
        <v>187</v>
      </c>
      <c r="B92" s="50" t="s">
        <v>185</v>
      </c>
      <c r="C92" s="71">
        <v>32721.279999999999</v>
      </c>
      <c r="D92" s="178">
        <v>1.72</v>
      </c>
      <c r="E92" s="225">
        <v>0</v>
      </c>
      <c r="F92" s="178">
        <v>0</v>
      </c>
      <c r="G92" s="193">
        <v>0</v>
      </c>
      <c r="H92" s="421">
        <v>0</v>
      </c>
      <c r="I92" s="159">
        <v>0</v>
      </c>
      <c r="J92" s="178">
        <v>0</v>
      </c>
    </row>
    <row r="93" spans="1:10" ht="15.75" thickBot="1" x14ac:dyDescent="0.3">
      <c r="A93" s="179"/>
      <c r="B93" s="174"/>
      <c r="C93" s="120"/>
      <c r="D93" s="122"/>
      <c r="E93" s="571"/>
      <c r="F93" s="122"/>
      <c r="G93" s="120"/>
      <c r="H93" s="311"/>
      <c r="I93" s="120"/>
      <c r="J93" s="110"/>
    </row>
    <row r="94" spans="1:10" x14ac:dyDescent="0.25">
      <c r="A94" s="301" t="s">
        <v>190</v>
      </c>
      <c r="B94" s="48" t="s">
        <v>189</v>
      </c>
      <c r="C94" s="102">
        <v>57072</v>
      </c>
      <c r="D94" s="101">
        <v>3</v>
      </c>
      <c r="E94" s="225">
        <v>0</v>
      </c>
      <c r="F94" s="101">
        <v>0</v>
      </c>
      <c r="G94" s="193">
        <v>0</v>
      </c>
      <c r="H94" s="421">
        <v>0</v>
      </c>
      <c r="I94" s="159">
        <v>0</v>
      </c>
      <c r="J94" s="101">
        <v>0</v>
      </c>
    </row>
    <row r="95" spans="1:10" ht="15.75" thickBot="1" x14ac:dyDescent="0.3">
      <c r="A95" s="179" t="s">
        <v>191</v>
      </c>
      <c r="B95" s="174"/>
      <c r="C95" s="120"/>
      <c r="D95" s="121"/>
      <c r="E95" s="120"/>
      <c r="F95" s="121"/>
      <c r="G95" s="120"/>
      <c r="H95" s="311"/>
      <c r="I95" s="120"/>
      <c r="J95" s="121"/>
    </row>
    <row r="96" spans="1:10" x14ac:dyDescent="0.25">
      <c r="A96" s="99" t="s">
        <v>150</v>
      </c>
      <c r="B96" s="43"/>
      <c r="C96" s="102">
        <v>483590.08000000007</v>
      </c>
      <c r="D96" s="177">
        <v>25.419999999999998</v>
      </c>
      <c r="E96" s="71">
        <v>91315.199999999997</v>
      </c>
      <c r="F96" s="177">
        <v>4.8</v>
      </c>
      <c r="G96" s="193">
        <v>40722.61</v>
      </c>
      <c r="H96" s="421">
        <v>2.1405913582842726</v>
      </c>
      <c r="I96" s="193">
        <v>50592.59</v>
      </c>
      <c r="J96" s="178">
        <v>2.6594086417157272</v>
      </c>
    </row>
    <row r="97" spans="1:13" ht="15.75" thickBot="1" x14ac:dyDescent="0.3">
      <c r="A97" s="162" t="s">
        <v>151</v>
      </c>
      <c r="B97" s="63"/>
      <c r="C97" s="162"/>
      <c r="D97" s="163"/>
      <c r="E97" s="162"/>
      <c r="F97" s="163"/>
      <c r="G97" s="64"/>
      <c r="H97" s="66"/>
      <c r="I97" s="164"/>
      <c r="J97" s="65"/>
    </row>
    <row r="98" spans="1:13" x14ac:dyDescent="0.25">
      <c r="A98" s="165"/>
      <c r="B98" s="29"/>
      <c r="C98" s="297">
        <f>C96+C77</f>
        <v>1127194.8288</v>
      </c>
      <c r="D98" s="165"/>
      <c r="E98" s="421">
        <f>E96+E77</f>
        <v>640918.55999999994</v>
      </c>
      <c r="G98" s="57">
        <f>G96+G77</f>
        <v>573584.85</v>
      </c>
      <c r="I98" s="57">
        <f>I96+I77</f>
        <v>67333.709999999992</v>
      </c>
      <c r="M98" s="57"/>
    </row>
    <row r="99" spans="1:13" x14ac:dyDescent="0.25">
      <c r="E99" s="57"/>
      <c r="J99" s="302"/>
    </row>
    <row r="100" spans="1:13" x14ac:dyDescent="0.25">
      <c r="I100" s="57"/>
    </row>
    <row r="101" spans="1:13" ht="15.75" x14ac:dyDescent="0.25">
      <c r="A101" s="95" t="s">
        <v>66</v>
      </c>
      <c r="B101"/>
      <c r="C101" s="98" t="s">
        <v>67</v>
      </c>
      <c r="D101" s="98"/>
      <c r="E101" s="98"/>
      <c r="F101" s="98"/>
      <c r="G101" s="504"/>
      <c r="H101" s="504"/>
    </row>
    <row r="102" spans="1:13" ht="15.75" x14ac:dyDescent="0.25">
      <c r="A102" s="104" t="s">
        <v>70</v>
      </c>
      <c r="B102"/>
      <c r="C102" s="105" t="s">
        <v>71</v>
      </c>
      <c r="D102" s="105"/>
      <c r="E102" s="105"/>
      <c r="F102" s="105"/>
      <c r="G102" s="505"/>
      <c r="H102" s="505"/>
    </row>
    <row r="103" spans="1:13" ht="15.75" x14ac:dyDescent="0.25">
      <c r="A103" s="111"/>
      <c r="B103"/>
      <c r="C103"/>
      <c r="D103"/>
      <c r="E103"/>
      <c r="F103"/>
      <c r="G103"/>
      <c r="H103"/>
    </row>
    <row r="104" spans="1:13" ht="15.75" x14ac:dyDescent="0.25">
      <c r="A104" s="608" t="s">
        <v>257</v>
      </c>
      <c r="B104" s="608"/>
      <c r="C104" s="112" t="s">
        <v>77</v>
      </c>
      <c r="D104" s="112"/>
      <c r="E104"/>
      <c r="F104"/>
      <c r="G104"/>
      <c r="H104"/>
    </row>
    <row r="105" spans="1:13" ht="15.75" x14ac:dyDescent="0.25">
      <c r="A105" s="113" t="s">
        <v>78</v>
      </c>
      <c r="B105"/>
      <c r="C105" s="605" t="s">
        <v>79</v>
      </c>
      <c r="D105" s="605"/>
      <c r="E105" s="605"/>
      <c r="F105" s="605"/>
      <c r="G105" s="500"/>
      <c r="H105" s="500"/>
    </row>
    <row r="106" spans="1:13" x14ac:dyDescent="0.25">
      <c r="C106"/>
      <c r="D106"/>
      <c r="E106"/>
      <c r="F106"/>
      <c r="G106"/>
      <c r="H106"/>
    </row>
  </sheetData>
  <mergeCells count="8">
    <mergeCell ref="A104:B104"/>
    <mergeCell ref="G17:H17"/>
    <mergeCell ref="C105:F105"/>
    <mergeCell ref="V11:AE11"/>
    <mergeCell ref="C17:D17"/>
    <mergeCell ref="E17:F17"/>
    <mergeCell ref="I17:J17"/>
    <mergeCell ref="X30:AA30"/>
  </mergeCell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106"/>
  <sheetViews>
    <sheetView topLeftCell="O1" zoomScale="78" zoomScaleNormal="78" workbookViewId="0">
      <selection activeCell="AF18" sqref="AF18:AF23"/>
    </sheetView>
  </sheetViews>
  <sheetFormatPr defaultRowHeight="15" x14ac:dyDescent="0.25"/>
  <cols>
    <col min="1" max="1" width="46.5703125" style="2" customWidth="1"/>
    <col min="2" max="2" width="43.42578125" style="2" customWidth="1"/>
    <col min="3" max="4" width="14.28515625" style="2" customWidth="1"/>
    <col min="5" max="5" width="16.28515625" style="2" customWidth="1"/>
    <col min="6" max="8" width="12.85546875" style="2" customWidth="1"/>
    <col min="9" max="9" width="10.5703125" style="2" customWidth="1"/>
    <col min="10" max="10" width="14.7109375" style="2" customWidth="1"/>
    <col min="11" max="11" width="9.140625" style="2"/>
    <col min="12" max="12" width="8.85546875" style="2" customWidth="1"/>
    <col min="13" max="13" width="39.28515625" style="2" customWidth="1"/>
    <col min="14" max="15" width="18.85546875" style="2" customWidth="1"/>
    <col min="16" max="16" width="12.5703125" style="2" customWidth="1"/>
    <col min="17" max="17" width="15.42578125" style="2" customWidth="1"/>
    <col min="18" max="18" width="15.85546875" style="2" customWidth="1"/>
    <col min="19" max="19" width="13.85546875" style="2" customWidth="1"/>
    <col min="20" max="20" width="13" style="2" customWidth="1"/>
    <col min="21" max="21" width="13.42578125" style="2" customWidth="1"/>
    <col min="22" max="22" width="12.5703125" style="2" customWidth="1"/>
    <col min="23" max="23" width="11.42578125" style="2" customWidth="1"/>
    <col min="24" max="24" width="11.140625" style="2" customWidth="1"/>
    <col min="25" max="25" width="11.7109375" style="2" customWidth="1"/>
    <col min="26" max="26" width="11.140625" style="2" customWidth="1"/>
    <col min="27" max="27" width="9.140625" style="2"/>
    <col min="28" max="29" width="9.5703125" style="2" bestFit="1" customWidth="1"/>
    <col min="30" max="30" width="9.5703125" style="2" customWidth="1"/>
    <col min="31" max="31" width="14.28515625" style="2" customWidth="1"/>
    <col min="32" max="32" width="13.42578125" style="2" customWidth="1"/>
    <col min="33" max="16384" width="9.140625" style="2"/>
  </cols>
  <sheetData>
    <row r="1" spans="1:31" x14ac:dyDescent="0.25">
      <c r="A1" s="1" t="s">
        <v>0</v>
      </c>
      <c r="B1"/>
      <c r="C1"/>
      <c r="D1"/>
      <c r="E1"/>
    </row>
    <row r="2" spans="1:31" x14ac:dyDescent="0.25">
      <c r="A2" s="2" t="s">
        <v>1</v>
      </c>
      <c r="B2"/>
      <c r="C2"/>
      <c r="D2"/>
      <c r="E2"/>
    </row>
    <row r="3" spans="1:31" x14ac:dyDescent="0.25">
      <c r="A3" s="2" t="s">
        <v>236</v>
      </c>
      <c r="B3"/>
      <c r="C3"/>
      <c r="D3"/>
      <c r="E3"/>
    </row>
    <row r="4" spans="1:31" ht="15" customHeight="1" x14ac:dyDescent="0.25">
      <c r="A4" s="636" t="s">
        <v>3</v>
      </c>
      <c r="B4" s="636" t="s">
        <v>4</v>
      </c>
      <c r="C4" s="636"/>
      <c r="D4" s="636"/>
      <c r="E4" s="636"/>
      <c r="F4" s="637"/>
      <c r="G4" s="637"/>
      <c r="H4" s="637"/>
      <c r="I4" s="637"/>
      <c r="J4" s="637"/>
      <c r="L4" s="637"/>
      <c r="M4" s="636" t="s">
        <v>5</v>
      </c>
      <c r="N4" s="636"/>
      <c r="O4" s="636"/>
      <c r="P4" s="636"/>
      <c r="Q4" s="636"/>
      <c r="R4" s="636"/>
      <c r="S4" s="636"/>
      <c r="T4" s="636"/>
      <c r="U4" s="636"/>
      <c r="V4" s="636"/>
      <c r="W4" s="636"/>
      <c r="X4" s="636"/>
      <c r="Y4" s="636"/>
      <c r="Z4" s="636"/>
      <c r="AA4" s="636"/>
      <c r="AB4" s="636"/>
      <c r="AC4" s="636"/>
      <c r="AD4" s="636"/>
      <c r="AE4" s="636"/>
    </row>
    <row r="5" spans="1:31" ht="15" customHeight="1" x14ac:dyDescent="0.25">
      <c r="A5" s="636" t="s">
        <v>6</v>
      </c>
      <c r="B5" s="636"/>
      <c r="C5" s="636"/>
      <c r="D5" s="636"/>
      <c r="E5" s="636"/>
      <c r="F5" s="637"/>
      <c r="G5" s="637"/>
      <c r="H5" s="637"/>
      <c r="I5" s="637"/>
      <c r="J5" s="637"/>
      <c r="L5" s="637"/>
      <c r="M5" s="636" t="s">
        <v>6</v>
      </c>
      <c r="N5" s="636"/>
      <c r="O5" s="636"/>
      <c r="P5" s="636"/>
      <c r="Q5" s="636"/>
      <c r="R5" s="636"/>
      <c r="S5" s="636"/>
      <c r="T5" s="636"/>
      <c r="U5" s="636"/>
      <c r="V5" s="636"/>
      <c r="W5" s="636"/>
      <c r="X5" s="636"/>
      <c r="Y5" s="636"/>
      <c r="Z5" s="636"/>
      <c r="AA5" s="636"/>
      <c r="AB5" s="636"/>
      <c r="AC5" s="636"/>
      <c r="AD5" s="636"/>
      <c r="AE5" s="636"/>
    </row>
    <row r="6" spans="1:31" ht="15" customHeight="1" x14ac:dyDescent="0.3">
      <c r="A6" s="636" t="s">
        <v>7</v>
      </c>
      <c r="B6" s="636"/>
      <c r="C6" s="636"/>
      <c r="D6" s="636"/>
      <c r="E6" s="636"/>
      <c r="F6" s="637"/>
      <c r="G6" s="637"/>
      <c r="H6" s="637"/>
      <c r="I6" s="637"/>
      <c r="J6" s="637"/>
      <c r="L6" s="640"/>
      <c r="M6" s="636" t="s">
        <v>7</v>
      </c>
      <c r="N6" s="636"/>
      <c r="O6" s="636"/>
      <c r="P6" s="636"/>
      <c r="Q6" s="636"/>
      <c r="R6" s="636"/>
      <c r="S6" s="636"/>
      <c r="T6" s="636"/>
      <c r="U6" s="636"/>
      <c r="V6" s="636"/>
      <c r="W6" s="636"/>
      <c r="X6" s="636"/>
      <c r="Y6" s="636"/>
      <c r="Z6" s="636"/>
      <c r="AA6" s="636"/>
      <c r="AB6" s="636"/>
      <c r="AC6" s="636"/>
      <c r="AD6" s="636"/>
      <c r="AE6" s="636"/>
    </row>
    <row r="7" spans="1:31" ht="15" customHeight="1" x14ac:dyDescent="0.3">
      <c r="A7" s="636" t="s">
        <v>233</v>
      </c>
      <c r="B7" s="636"/>
      <c r="C7" s="636"/>
      <c r="D7" s="636"/>
      <c r="E7" s="636"/>
      <c r="F7" s="637"/>
      <c r="G7" s="637"/>
      <c r="H7" s="637"/>
      <c r="I7" s="637"/>
      <c r="J7" s="637"/>
      <c r="L7" s="640"/>
      <c r="M7" s="636" t="s">
        <v>233</v>
      </c>
      <c r="N7" s="636"/>
      <c r="O7" s="636"/>
      <c r="P7" s="636"/>
      <c r="Q7" s="636"/>
      <c r="R7" s="636"/>
      <c r="S7" s="636"/>
      <c r="T7" s="636"/>
      <c r="U7" s="636"/>
      <c r="V7" s="636"/>
      <c r="W7" s="636"/>
      <c r="X7" s="636"/>
      <c r="Y7" s="636"/>
      <c r="Z7" s="636"/>
      <c r="AA7" s="636"/>
      <c r="AB7" s="636"/>
      <c r="AC7" s="636"/>
      <c r="AD7" s="636"/>
      <c r="AE7" s="636"/>
    </row>
    <row r="8" spans="1:31" ht="15" customHeight="1" x14ac:dyDescent="0.3">
      <c r="A8" s="638" t="s">
        <v>237</v>
      </c>
      <c r="B8" s="638"/>
      <c r="C8" s="638"/>
      <c r="D8" s="638"/>
      <c r="E8" s="638"/>
      <c r="F8" s="637"/>
      <c r="G8" s="637"/>
      <c r="H8" s="637"/>
      <c r="I8" s="637"/>
      <c r="J8" s="637"/>
      <c r="L8" s="640"/>
      <c r="M8" s="638" t="s">
        <v>237</v>
      </c>
      <c r="N8" s="638"/>
      <c r="O8" s="638"/>
      <c r="P8" s="638"/>
      <c r="Q8" s="638"/>
      <c r="R8" s="638"/>
      <c r="S8" s="638"/>
      <c r="T8" s="638"/>
      <c r="U8" s="638"/>
      <c r="V8" s="638"/>
      <c r="W8" s="638"/>
      <c r="X8" s="638"/>
      <c r="Y8" s="638"/>
      <c r="Z8" s="638"/>
      <c r="AA8" s="638"/>
      <c r="AB8" s="638"/>
      <c r="AC8" s="638"/>
      <c r="AD8" s="638"/>
      <c r="AE8" s="638"/>
    </row>
    <row r="9" spans="1:31" ht="15" customHeight="1" thickBot="1" x14ac:dyDescent="0.3">
      <c r="A9" s="645" t="s">
        <v>153</v>
      </c>
      <c r="B9" s="645"/>
      <c r="C9" s="645"/>
      <c r="D9" s="645"/>
      <c r="E9" s="645"/>
      <c r="F9" s="637"/>
      <c r="G9" s="637"/>
      <c r="H9" s="637"/>
      <c r="I9" s="637"/>
      <c r="J9" s="637"/>
      <c r="L9" s="641"/>
      <c r="M9" s="639" t="s">
        <v>153</v>
      </c>
      <c r="N9" s="639"/>
      <c r="O9" s="639"/>
      <c r="P9" s="639"/>
      <c r="Q9" s="639"/>
      <c r="R9" s="639"/>
      <c r="S9" s="639"/>
      <c r="T9" s="639"/>
      <c r="U9" s="639"/>
      <c r="V9" s="639"/>
      <c r="W9" s="639"/>
      <c r="X9" s="639"/>
      <c r="Y9" s="639"/>
      <c r="Z9" s="639"/>
      <c r="AA9" s="639"/>
      <c r="AB9" s="639"/>
      <c r="AC9" s="639"/>
      <c r="AD9" s="639"/>
      <c r="AE9" s="639"/>
    </row>
    <row r="10" spans="1:31" ht="15.75" thickBot="1" x14ac:dyDescent="0.3">
      <c r="A10" s="5" t="s">
        <v>12</v>
      </c>
      <c r="B10" s="6"/>
      <c r="C10" s="7"/>
      <c r="D10" s="7"/>
      <c r="E10" s="8"/>
      <c r="L10" s="637"/>
      <c r="M10" s="642"/>
      <c r="N10" s="642"/>
      <c r="O10" s="642"/>
      <c r="P10" s="642"/>
      <c r="Q10" s="642"/>
      <c r="R10" s="642"/>
      <c r="S10" s="642"/>
      <c r="T10" s="642"/>
      <c r="U10" s="642"/>
      <c r="V10" s="642"/>
      <c r="W10" s="642"/>
      <c r="X10" s="642"/>
      <c r="Y10" s="642"/>
      <c r="Z10" s="637"/>
      <c r="AA10" s="637"/>
      <c r="AB10" s="637"/>
      <c r="AC10" s="637"/>
      <c r="AD10" s="637"/>
      <c r="AE10" s="637"/>
    </row>
    <row r="11" spans="1:31" ht="16.5" thickBot="1" x14ac:dyDescent="0.3">
      <c r="A11" s="10" t="s">
        <v>13</v>
      </c>
      <c r="B11" s="11">
        <v>3304.2</v>
      </c>
      <c r="C11" s="12"/>
      <c r="D11" s="12"/>
      <c r="E11" s="13"/>
      <c r="L11" s="14"/>
      <c r="M11" s="15"/>
      <c r="N11" s="16" t="s">
        <v>14</v>
      </c>
      <c r="O11" s="17" t="s">
        <v>15</v>
      </c>
      <c r="P11" s="17" t="s">
        <v>16</v>
      </c>
      <c r="Q11" s="17" t="s">
        <v>16</v>
      </c>
      <c r="R11" s="17" t="s">
        <v>17</v>
      </c>
      <c r="S11" s="17" t="s">
        <v>18</v>
      </c>
      <c r="T11" s="16" t="s">
        <v>19</v>
      </c>
      <c r="U11" s="17" t="s">
        <v>20</v>
      </c>
      <c r="V11" s="617" t="s">
        <v>21</v>
      </c>
      <c r="W11" s="618"/>
      <c r="X11" s="618"/>
      <c r="Y11" s="618"/>
      <c r="Z11" s="618"/>
      <c r="AA11" s="618"/>
      <c r="AB11" s="618"/>
      <c r="AC11" s="618"/>
      <c r="AD11" s="618"/>
      <c r="AE11" s="619"/>
    </row>
    <row r="12" spans="1:31" ht="15.75" x14ac:dyDescent="0.25">
      <c r="A12" s="18" t="s">
        <v>22</v>
      </c>
      <c r="B12" s="19" t="s">
        <v>23</v>
      </c>
      <c r="C12" s="20"/>
      <c r="D12" s="20"/>
      <c r="E12" s="21"/>
      <c r="L12" s="24"/>
      <c r="M12" s="25"/>
      <c r="N12" s="198" t="s">
        <v>24</v>
      </c>
      <c r="O12" s="198" t="s">
        <v>25</v>
      </c>
      <c r="P12" s="198" t="s">
        <v>26</v>
      </c>
      <c r="Q12" s="198" t="s">
        <v>26</v>
      </c>
      <c r="R12" s="198" t="s">
        <v>27</v>
      </c>
      <c r="S12" s="198" t="s">
        <v>26</v>
      </c>
      <c r="T12" s="198" t="s">
        <v>26</v>
      </c>
      <c r="U12" s="198" t="s">
        <v>25</v>
      </c>
      <c r="V12" s="16" t="s">
        <v>28</v>
      </c>
      <c r="W12" s="16" t="s">
        <v>29</v>
      </c>
      <c r="X12" s="16" t="s">
        <v>30</v>
      </c>
      <c r="Y12" s="16" t="s">
        <v>31</v>
      </c>
      <c r="Z12" s="16" t="s">
        <v>249</v>
      </c>
      <c r="AA12" s="199" t="s">
        <v>169</v>
      </c>
      <c r="AB12" s="22" t="s">
        <v>32</v>
      </c>
      <c r="AC12" s="22" t="s">
        <v>170</v>
      </c>
      <c r="AD12" s="200" t="s">
        <v>171</v>
      </c>
      <c r="AE12" s="200" t="s">
        <v>172</v>
      </c>
    </row>
    <row r="13" spans="1:31" ht="16.5" thickBot="1" x14ac:dyDescent="0.3">
      <c r="A13" s="23" t="s">
        <v>33</v>
      </c>
      <c r="B13" s="11">
        <v>1829.8</v>
      </c>
      <c r="C13" s="12"/>
      <c r="D13" s="12"/>
      <c r="E13" s="13"/>
      <c r="L13" s="24"/>
      <c r="M13" s="25"/>
      <c r="N13" s="26" t="s">
        <v>34</v>
      </c>
      <c r="O13" s="26"/>
      <c r="P13" s="26" t="s">
        <v>35</v>
      </c>
      <c r="Q13" s="26" t="s">
        <v>36</v>
      </c>
      <c r="R13" s="26" t="s">
        <v>26</v>
      </c>
      <c r="S13" s="26"/>
      <c r="T13" s="26"/>
      <c r="U13" s="26" t="s">
        <v>37</v>
      </c>
      <c r="V13" s="26" t="s">
        <v>38</v>
      </c>
      <c r="W13" s="26"/>
      <c r="X13" s="26"/>
      <c r="Y13" s="26"/>
      <c r="Z13" s="26"/>
      <c r="AA13" s="573"/>
      <c r="AB13" s="574"/>
      <c r="AC13" s="574"/>
      <c r="AD13" s="575" t="s">
        <v>173</v>
      </c>
      <c r="AE13" s="575"/>
    </row>
    <row r="14" spans="1:31" ht="16.5" thickBot="1" x14ac:dyDescent="0.3">
      <c r="A14" s="10" t="s">
        <v>39</v>
      </c>
      <c r="B14" s="28">
        <v>0</v>
      </c>
      <c r="C14" s="29"/>
      <c r="D14" s="29"/>
      <c r="E14" s="30"/>
      <c r="L14" s="27"/>
      <c r="M14" s="31"/>
      <c r="N14" s="26" t="s">
        <v>40</v>
      </c>
      <c r="O14" s="26" t="s">
        <v>40</v>
      </c>
      <c r="P14" s="26" t="s">
        <v>40</v>
      </c>
      <c r="Q14" s="26" t="s">
        <v>40</v>
      </c>
      <c r="R14" s="26" t="s">
        <v>40</v>
      </c>
      <c r="S14" s="26" t="s">
        <v>40</v>
      </c>
      <c r="T14" s="26" t="s">
        <v>40</v>
      </c>
      <c r="U14" s="26" t="s">
        <v>41</v>
      </c>
      <c r="V14" s="26" t="s">
        <v>40</v>
      </c>
      <c r="W14" s="26" t="s">
        <v>40</v>
      </c>
      <c r="X14" s="26" t="s">
        <v>40</v>
      </c>
      <c r="Y14" s="26" t="s">
        <v>40</v>
      </c>
      <c r="Z14" s="26" t="s">
        <v>40</v>
      </c>
      <c r="AA14" s="32" t="s">
        <v>40</v>
      </c>
      <c r="AB14" s="32" t="s">
        <v>40</v>
      </c>
      <c r="AC14" s="32" t="s">
        <v>41</v>
      </c>
      <c r="AD14" s="32" t="s">
        <v>40</v>
      </c>
      <c r="AE14" s="203" t="s">
        <v>40</v>
      </c>
    </row>
    <row r="15" spans="1:31" ht="15.75" x14ac:dyDescent="0.25">
      <c r="A15" s="33" t="s">
        <v>42</v>
      </c>
      <c r="B15" s="34">
        <v>4</v>
      </c>
      <c r="C15" s="35"/>
      <c r="D15" s="35"/>
      <c r="E15" s="36"/>
      <c r="L15" s="37" t="s">
        <v>43</v>
      </c>
      <c r="M15" s="593" t="s">
        <v>154</v>
      </c>
      <c r="N15" s="39">
        <v>0</v>
      </c>
      <c r="O15" s="39"/>
      <c r="P15" s="39"/>
      <c r="Q15" s="39"/>
      <c r="R15" s="39"/>
      <c r="S15" s="39"/>
      <c r="T15" s="39"/>
      <c r="U15" s="40"/>
      <c r="V15" s="41"/>
      <c r="W15" s="40"/>
      <c r="X15" s="40"/>
      <c r="Y15" s="40"/>
      <c r="Z15" s="205"/>
      <c r="AA15" s="594"/>
      <c r="AB15" s="594"/>
      <c r="AC15" s="594"/>
      <c r="AD15" s="595"/>
      <c r="AE15" s="596"/>
    </row>
    <row r="16" spans="1:31" ht="16.5" thickBot="1" x14ac:dyDescent="0.3">
      <c r="A16" s="43" t="s">
        <v>44</v>
      </c>
      <c r="B16" s="28">
        <v>2</v>
      </c>
      <c r="C16" s="20"/>
      <c r="D16" s="20"/>
      <c r="E16" s="21"/>
      <c r="L16" s="24"/>
      <c r="M16" s="597"/>
      <c r="N16" s="45"/>
      <c r="O16" s="45"/>
      <c r="P16" s="46"/>
      <c r="Q16" s="46"/>
      <c r="R16" s="46"/>
      <c r="S16" s="46"/>
      <c r="T16" s="46"/>
      <c r="U16" s="45"/>
      <c r="V16" s="45"/>
      <c r="W16" s="45"/>
      <c r="X16" s="45"/>
      <c r="Y16" s="45"/>
      <c r="Z16" s="45"/>
      <c r="AA16" s="208"/>
      <c r="AB16" s="208"/>
      <c r="AC16" s="208"/>
      <c r="AD16" s="209"/>
      <c r="AE16" s="47"/>
    </row>
    <row r="17" spans="1:32" ht="16.5" thickBot="1" x14ac:dyDescent="0.3">
      <c r="A17" s="48"/>
      <c r="B17" s="48"/>
      <c r="C17" s="606" t="s">
        <v>251</v>
      </c>
      <c r="D17" s="607"/>
      <c r="E17" s="606" t="s">
        <v>252</v>
      </c>
      <c r="F17" s="625"/>
      <c r="G17" s="606" t="s">
        <v>253</v>
      </c>
      <c r="H17" s="607"/>
      <c r="I17" s="606" t="s">
        <v>47</v>
      </c>
      <c r="J17" s="607"/>
      <c r="L17" s="24"/>
      <c r="M17" s="597"/>
      <c r="N17" s="45"/>
      <c r="O17" s="45"/>
      <c r="P17" s="46"/>
      <c r="Q17" s="46"/>
      <c r="R17" s="46"/>
      <c r="S17" s="46"/>
      <c r="T17" s="46"/>
      <c r="U17" s="45"/>
      <c r="V17" s="45"/>
      <c r="W17" s="45"/>
      <c r="X17" s="45"/>
      <c r="Y17" s="45"/>
      <c r="Z17" s="210"/>
      <c r="AA17" s="208"/>
      <c r="AB17" s="208"/>
      <c r="AC17" s="208"/>
      <c r="AD17" s="209"/>
      <c r="AE17" s="47"/>
    </row>
    <row r="18" spans="1:32" ht="15.75" x14ac:dyDescent="0.25">
      <c r="A18" s="50" t="s">
        <v>48</v>
      </c>
      <c r="B18" s="50" t="s">
        <v>49</v>
      </c>
      <c r="C18" s="538" t="s">
        <v>50</v>
      </c>
      <c r="D18" s="539" t="s">
        <v>51</v>
      </c>
      <c r="E18" s="538" t="s">
        <v>50</v>
      </c>
      <c r="F18" s="540" t="s">
        <v>51</v>
      </c>
      <c r="G18" s="538" t="s">
        <v>50</v>
      </c>
      <c r="H18" s="539" t="s">
        <v>51</v>
      </c>
      <c r="I18" s="538" t="s">
        <v>50</v>
      </c>
      <c r="J18" s="539" t="s">
        <v>51</v>
      </c>
      <c r="L18" s="54">
        <v>1</v>
      </c>
      <c r="M18" s="598" t="s">
        <v>62</v>
      </c>
      <c r="N18" s="46"/>
      <c r="O18" s="46"/>
      <c r="P18" s="46"/>
      <c r="Q18" s="46"/>
      <c r="R18" s="46"/>
      <c r="S18" s="46"/>
      <c r="T18" s="46"/>
      <c r="U18" s="46"/>
      <c r="V18" s="46"/>
      <c r="W18" s="46"/>
      <c r="X18" s="46"/>
      <c r="Y18" s="46"/>
      <c r="Z18" s="212"/>
      <c r="AA18" s="208"/>
      <c r="AB18" s="208"/>
      <c r="AC18" s="208"/>
      <c r="AD18" s="209"/>
      <c r="AE18" s="47"/>
      <c r="AF18" s="57"/>
    </row>
    <row r="19" spans="1:32" ht="15.75" x14ac:dyDescent="0.25">
      <c r="A19" s="50" t="s">
        <v>53</v>
      </c>
      <c r="B19" s="50" t="s">
        <v>54</v>
      </c>
      <c r="C19" s="542" t="s">
        <v>55</v>
      </c>
      <c r="D19" s="543" t="s">
        <v>56</v>
      </c>
      <c r="E19" s="542" t="s">
        <v>55</v>
      </c>
      <c r="F19" s="544" t="s">
        <v>57</v>
      </c>
      <c r="G19" s="542" t="s">
        <v>55</v>
      </c>
      <c r="H19" s="543" t="s">
        <v>57</v>
      </c>
      <c r="I19" s="542" t="s">
        <v>55</v>
      </c>
      <c r="J19" s="543" t="s">
        <v>57</v>
      </c>
      <c r="L19" s="54">
        <v>2</v>
      </c>
      <c r="M19" s="597" t="s">
        <v>155</v>
      </c>
      <c r="N19" s="46">
        <v>510568.5</v>
      </c>
      <c r="O19" s="46">
        <v>86224.85</v>
      </c>
      <c r="P19" s="46">
        <v>3100.19</v>
      </c>
      <c r="Q19" s="46">
        <v>12034.53</v>
      </c>
      <c r="R19" s="46">
        <v>10720.25</v>
      </c>
      <c r="S19" s="46">
        <v>3395.67</v>
      </c>
      <c r="T19" s="46">
        <v>40687.980000000003</v>
      </c>
      <c r="U19" s="46">
        <f>SUM(V19:AE19)</f>
        <v>92492.890000000014</v>
      </c>
      <c r="V19" s="46">
        <v>5494.41</v>
      </c>
      <c r="W19" s="46">
        <v>15564.17</v>
      </c>
      <c r="X19" s="46">
        <v>34752.9</v>
      </c>
      <c r="Y19" s="46">
        <v>9615.2000000000007</v>
      </c>
      <c r="Z19" s="212">
        <v>2000</v>
      </c>
      <c r="AA19" s="215">
        <v>0</v>
      </c>
      <c r="AB19" s="215">
        <v>18826.21</v>
      </c>
      <c r="AC19" s="215">
        <v>6240</v>
      </c>
      <c r="AD19" s="216">
        <v>0</v>
      </c>
      <c r="AE19" s="61">
        <v>0</v>
      </c>
      <c r="AF19" s="57"/>
    </row>
    <row r="20" spans="1:32" ht="15.75" x14ac:dyDescent="0.25">
      <c r="A20" s="62"/>
      <c r="B20" s="62"/>
      <c r="C20" s="546"/>
      <c r="D20" s="543" t="s">
        <v>58</v>
      </c>
      <c r="E20" s="546"/>
      <c r="F20" s="544" t="s">
        <v>58</v>
      </c>
      <c r="G20" s="542"/>
      <c r="H20" s="543" t="s">
        <v>58</v>
      </c>
      <c r="I20" s="546"/>
      <c r="J20" s="543" t="s">
        <v>58</v>
      </c>
      <c r="L20" s="54"/>
      <c r="M20" s="597"/>
      <c r="N20" s="46"/>
      <c r="O20" s="46"/>
      <c r="P20" s="46"/>
      <c r="Q20" s="46"/>
      <c r="R20" s="46"/>
      <c r="S20" s="46"/>
      <c r="T20" s="46"/>
      <c r="U20" s="46"/>
      <c r="V20" s="46"/>
      <c r="W20" s="46"/>
      <c r="X20" s="46"/>
      <c r="Y20" s="46"/>
      <c r="Z20" s="212"/>
      <c r="AA20" s="208"/>
      <c r="AB20" s="208"/>
      <c r="AC20" s="208"/>
      <c r="AD20" s="209"/>
      <c r="AE20" s="218"/>
      <c r="AF20" s="57"/>
    </row>
    <row r="21" spans="1:32" ht="16.5" thickBot="1" x14ac:dyDescent="0.3">
      <c r="A21" s="63"/>
      <c r="B21" s="63"/>
      <c r="C21" s="548" t="s">
        <v>41</v>
      </c>
      <c r="D21" s="549" t="s">
        <v>40</v>
      </c>
      <c r="E21" s="548" t="s">
        <v>41</v>
      </c>
      <c r="F21" s="550" t="s">
        <v>40</v>
      </c>
      <c r="G21" s="548" t="s">
        <v>41</v>
      </c>
      <c r="H21" s="549" t="s">
        <v>40</v>
      </c>
      <c r="I21" s="548" t="s">
        <v>41</v>
      </c>
      <c r="J21" s="549" t="s">
        <v>40</v>
      </c>
      <c r="L21" s="54">
        <v>3</v>
      </c>
      <c r="M21" s="597" t="s">
        <v>156</v>
      </c>
      <c r="N21" s="46">
        <v>413745.22</v>
      </c>
      <c r="O21" s="46">
        <v>74491.34</v>
      </c>
      <c r="P21" s="46">
        <v>2501.4</v>
      </c>
      <c r="Q21" s="46">
        <v>9718.34</v>
      </c>
      <c r="R21" s="46">
        <v>8649.7099999999991</v>
      </c>
      <c r="S21" s="46">
        <v>2739.83</v>
      </c>
      <c r="T21" s="46">
        <v>33405.94</v>
      </c>
      <c r="U21" s="46">
        <f t="shared" ref="U21:U23" si="0">SUM(V21:AE21)</f>
        <v>110509.04000000001</v>
      </c>
      <c r="V21" s="46">
        <v>9441.09</v>
      </c>
      <c r="W21" s="46">
        <v>18605.28</v>
      </c>
      <c r="X21" s="46">
        <v>48961.15</v>
      </c>
      <c r="Y21" s="46">
        <v>10456.23</v>
      </c>
      <c r="Z21" s="212">
        <v>2000</v>
      </c>
      <c r="AA21" s="215">
        <v>0</v>
      </c>
      <c r="AB21" s="215">
        <v>17405.29</v>
      </c>
      <c r="AC21" s="215">
        <v>3640</v>
      </c>
      <c r="AD21" s="216">
        <v>0</v>
      </c>
      <c r="AE21" s="47">
        <v>0</v>
      </c>
      <c r="AF21" s="57"/>
    </row>
    <row r="22" spans="1:32" ht="24.75" customHeight="1" x14ac:dyDescent="0.25">
      <c r="A22" s="67" t="s">
        <v>59</v>
      </c>
      <c r="B22" s="68"/>
      <c r="C22" s="69">
        <v>89111.260000000009</v>
      </c>
      <c r="D22" s="70">
        <v>4.87</v>
      </c>
      <c r="E22" s="69">
        <v>89111.26</v>
      </c>
      <c r="F22" s="70">
        <v>4.87</v>
      </c>
      <c r="G22" s="225">
        <v>89111.26</v>
      </c>
      <c r="H22" s="222">
        <v>4.87</v>
      </c>
      <c r="I22" s="71">
        <v>0</v>
      </c>
      <c r="J22" s="72">
        <v>0</v>
      </c>
      <c r="L22" s="54"/>
      <c r="M22" s="597"/>
      <c r="N22" s="46"/>
      <c r="O22" s="46"/>
      <c r="P22" s="46"/>
      <c r="Q22" s="46"/>
      <c r="R22" s="46"/>
      <c r="S22" s="46"/>
      <c r="T22" s="46"/>
      <c r="U22" s="46"/>
      <c r="V22" s="46"/>
      <c r="W22" s="46"/>
      <c r="X22" s="46"/>
      <c r="Y22" s="46"/>
      <c r="Z22" s="212"/>
      <c r="AA22" s="208"/>
      <c r="AB22" s="208"/>
      <c r="AC22" s="208"/>
      <c r="AD22" s="209"/>
      <c r="AE22" s="47"/>
      <c r="AF22" s="57"/>
    </row>
    <row r="23" spans="1:32" ht="27.75" customHeight="1" x14ac:dyDescent="0.25">
      <c r="A23" s="73" t="s">
        <v>60</v>
      </c>
      <c r="B23" s="73" t="s">
        <v>61</v>
      </c>
      <c r="C23" s="74"/>
      <c r="D23" s="75"/>
      <c r="E23" s="74"/>
      <c r="F23" s="75"/>
      <c r="G23" s="74"/>
      <c r="H23" s="521"/>
      <c r="I23" s="74"/>
      <c r="J23" s="75"/>
      <c r="L23" s="54">
        <v>4</v>
      </c>
      <c r="M23" s="597" t="s">
        <v>264</v>
      </c>
      <c r="N23" s="46">
        <f>N18+N19-N21</f>
        <v>96823.280000000028</v>
      </c>
      <c r="O23" s="46">
        <f>O18+O19-O21</f>
        <v>11733.510000000009</v>
      </c>
      <c r="P23" s="46">
        <f t="shared" ref="P23:AE23" si="1">P18+P19-P21</f>
        <v>598.79</v>
      </c>
      <c r="Q23" s="46">
        <f t="shared" si="1"/>
        <v>2316.1900000000005</v>
      </c>
      <c r="R23" s="46">
        <f t="shared" si="1"/>
        <v>2070.5400000000009</v>
      </c>
      <c r="S23" s="46">
        <f t="shared" si="1"/>
        <v>655.84000000000015</v>
      </c>
      <c r="T23" s="46">
        <f t="shared" si="1"/>
        <v>7282.0400000000009</v>
      </c>
      <c r="U23" s="46">
        <f t="shared" si="0"/>
        <v>-18016.150000000001</v>
      </c>
      <c r="V23" s="46">
        <f t="shared" si="1"/>
        <v>-3946.6800000000003</v>
      </c>
      <c r="W23" s="46">
        <f t="shared" si="1"/>
        <v>-3041.1099999999988</v>
      </c>
      <c r="X23" s="46">
        <f t="shared" si="1"/>
        <v>-14208.25</v>
      </c>
      <c r="Y23" s="46">
        <f t="shared" si="1"/>
        <v>-841.02999999999884</v>
      </c>
      <c r="Z23" s="46">
        <f t="shared" si="1"/>
        <v>0</v>
      </c>
      <c r="AA23" s="46">
        <f t="shared" si="1"/>
        <v>0</v>
      </c>
      <c r="AB23" s="46">
        <f t="shared" si="1"/>
        <v>1420.9199999999983</v>
      </c>
      <c r="AC23" s="46">
        <f t="shared" si="1"/>
        <v>2600</v>
      </c>
      <c r="AD23" s="46">
        <f t="shared" si="1"/>
        <v>0</v>
      </c>
      <c r="AE23" s="76">
        <f t="shared" si="1"/>
        <v>0</v>
      </c>
      <c r="AF23" s="57"/>
    </row>
    <row r="24" spans="1:32" ht="15.75" x14ac:dyDescent="0.25">
      <c r="A24" s="77"/>
      <c r="B24" s="78"/>
      <c r="C24" s="79"/>
      <c r="D24" s="80"/>
      <c r="E24" s="79"/>
      <c r="F24" s="330"/>
      <c r="G24" s="533"/>
      <c r="H24" s="227"/>
      <c r="I24" s="81"/>
      <c r="J24" s="80"/>
      <c r="L24" s="54"/>
      <c r="M24" s="597"/>
      <c r="N24" s="82"/>
      <c r="O24" s="82"/>
      <c r="P24" s="82"/>
      <c r="Q24" s="82"/>
      <c r="R24" s="82"/>
      <c r="S24" s="82"/>
      <c r="T24" s="82"/>
      <c r="U24" s="82"/>
      <c r="V24" s="46"/>
      <c r="W24" s="46"/>
      <c r="X24" s="46"/>
      <c r="Y24" s="46"/>
      <c r="Z24" s="212"/>
      <c r="AA24" s="208"/>
      <c r="AB24" s="208"/>
      <c r="AC24" s="208"/>
      <c r="AD24" s="209"/>
      <c r="AE24" s="47"/>
    </row>
    <row r="25" spans="1:32" ht="23.25" customHeight="1" thickBot="1" x14ac:dyDescent="0.3">
      <c r="A25" s="83" t="s">
        <v>63</v>
      </c>
      <c r="B25" s="84"/>
      <c r="C25" s="85">
        <v>73192</v>
      </c>
      <c r="D25" s="86">
        <v>4</v>
      </c>
      <c r="E25" s="85">
        <v>43915.199999999997</v>
      </c>
      <c r="F25" s="86">
        <v>2.4</v>
      </c>
      <c r="G25" s="466">
        <v>43915.199999999997</v>
      </c>
      <c r="H25" s="473">
        <v>2.4</v>
      </c>
      <c r="I25" s="71">
        <v>0</v>
      </c>
      <c r="J25" s="72">
        <v>0</v>
      </c>
      <c r="L25" s="87">
        <v>5</v>
      </c>
      <c r="M25" s="599" t="s">
        <v>64</v>
      </c>
      <c r="N25" s="600">
        <v>551685.43999999994</v>
      </c>
      <c r="O25" s="89"/>
      <c r="P25" s="90"/>
      <c r="Q25" s="90"/>
      <c r="R25" s="90"/>
      <c r="S25" s="90"/>
      <c r="T25" s="90"/>
      <c r="U25" s="90"/>
      <c r="V25" s="90"/>
      <c r="W25" s="90"/>
      <c r="X25" s="90"/>
      <c r="Y25" s="90"/>
      <c r="Z25" s="247"/>
      <c r="AA25" s="248"/>
      <c r="AB25" s="248"/>
      <c r="AC25" s="248"/>
      <c r="AD25" s="249"/>
      <c r="AE25" s="91"/>
    </row>
    <row r="26" spans="1:32" ht="120" x14ac:dyDescent="0.25">
      <c r="A26" s="73" t="s">
        <v>60</v>
      </c>
      <c r="B26" s="73" t="s">
        <v>65</v>
      </c>
      <c r="C26" s="92"/>
      <c r="D26" s="86"/>
      <c r="E26" s="93"/>
      <c r="F26" s="75"/>
      <c r="G26" s="74"/>
      <c r="H26" s="521"/>
      <c r="I26" s="94"/>
      <c r="J26" s="86"/>
      <c r="L26" s="95"/>
      <c r="M26" s="95"/>
      <c r="N26"/>
      <c r="O26"/>
      <c r="P26" s="96"/>
      <c r="Q26" s="96"/>
      <c r="R26" s="96"/>
      <c r="S26" s="96"/>
      <c r="T26" s="96"/>
      <c r="U26" s="97"/>
      <c r="V26" s="97"/>
      <c r="W26" s="97"/>
      <c r="X26" s="98" t="s">
        <v>67</v>
      </c>
      <c r="Y26" s="98"/>
      <c r="Z26" s="98"/>
      <c r="AA26" s="98"/>
    </row>
    <row r="27" spans="1:32" ht="15.75" x14ac:dyDescent="0.25">
      <c r="A27" s="99" t="s">
        <v>68</v>
      </c>
      <c r="B27" s="100" t="s">
        <v>69</v>
      </c>
      <c r="C27" s="71">
        <v>45671.808000000005</v>
      </c>
      <c r="D27" s="101">
        <v>2.496</v>
      </c>
      <c r="E27" s="102">
        <v>45671.807999999997</v>
      </c>
      <c r="F27" s="101">
        <v>2.496</v>
      </c>
      <c r="G27" s="158">
        <v>45671.807999999997</v>
      </c>
      <c r="H27" s="307">
        <v>2.496</v>
      </c>
      <c r="I27" s="115">
        <v>0</v>
      </c>
      <c r="J27" s="72">
        <v>0</v>
      </c>
      <c r="L27" s="95"/>
      <c r="M27" s="104"/>
      <c r="N27"/>
      <c r="O27"/>
      <c r="P27" s="97"/>
      <c r="Q27" s="97"/>
      <c r="R27" s="97"/>
      <c r="S27" s="97"/>
      <c r="T27" s="97"/>
      <c r="U27" s="97"/>
      <c r="V27" s="97"/>
      <c r="W27" s="97"/>
      <c r="X27" s="105" t="s">
        <v>71</v>
      </c>
      <c r="Y27" s="105"/>
      <c r="Z27" s="105"/>
      <c r="AA27" s="105"/>
    </row>
    <row r="28" spans="1:32" ht="15.75" x14ac:dyDescent="0.25">
      <c r="A28" s="106" t="s">
        <v>72</v>
      </c>
      <c r="B28" s="50" t="s">
        <v>73</v>
      </c>
      <c r="C28" s="107"/>
      <c r="D28" s="108" t="s">
        <v>34</v>
      </c>
      <c r="E28" s="107"/>
      <c r="F28" s="108" t="s">
        <v>34</v>
      </c>
      <c r="G28" s="109"/>
      <c r="H28" s="309" t="s">
        <v>34</v>
      </c>
      <c r="I28" s="109"/>
      <c r="J28" s="110" t="s">
        <v>34</v>
      </c>
      <c r="L28" s="95"/>
      <c r="M28" s="111"/>
      <c r="N28"/>
      <c r="O28"/>
      <c r="P28" s="97"/>
      <c r="Q28" s="97"/>
      <c r="R28" s="97"/>
      <c r="S28" s="97"/>
      <c r="T28" s="97"/>
      <c r="U28" s="97"/>
      <c r="V28" s="97"/>
      <c r="W28" s="97"/>
      <c r="X28"/>
      <c r="Y28"/>
      <c r="Z28"/>
      <c r="AA28"/>
    </row>
    <row r="29" spans="1:32" ht="15.75" x14ac:dyDescent="0.25">
      <c r="A29" s="106" t="s">
        <v>74</v>
      </c>
      <c r="B29" s="50" t="s">
        <v>75</v>
      </c>
      <c r="C29" s="107"/>
      <c r="D29" s="108"/>
      <c r="E29" s="107"/>
      <c r="F29" s="108"/>
      <c r="G29" s="109"/>
      <c r="H29" s="309"/>
      <c r="I29" s="109"/>
      <c r="J29" s="110"/>
      <c r="L29" s="95"/>
      <c r="M29" s="112"/>
      <c r="N29" s="112"/>
      <c r="O29" s="112"/>
      <c r="P29" s="97"/>
      <c r="Q29" s="97"/>
      <c r="R29" s="97"/>
      <c r="S29" s="97"/>
      <c r="T29" s="97"/>
      <c r="U29" s="97"/>
      <c r="V29" s="97"/>
      <c r="W29" s="97"/>
      <c r="X29" s="112" t="s">
        <v>77</v>
      </c>
      <c r="Y29" s="112"/>
      <c r="Z29"/>
      <c r="AA29"/>
    </row>
    <row r="30" spans="1:32" ht="15.75" x14ac:dyDescent="0.25">
      <c r="A30" s="106"/>
      <c r="B30" s="50"/>
      <c r="C30" s="107"/>
      <c r="D30" s="108"/>
      <c r="E30" s="331"/>
      <c r="F30" s="121"/>
      <c r="G30" s="109"/>
      <c r="H30" s="309"/>
      <c r="I30" s="109"/>
      <c r="J30" s="110"/>
      <c r="L30" s="95"/>
      <c r="M30" s="113"/>
      <c r="N30"/>
      <c r="O30"/>
      <c r="P30" s="97"/>
      <c r="Q30" s="97"/>
      <c r="R30" s="97"/>
      <c r="S30" s="97"/>
      <c r="T30" s="97"/>
      <c r="U30" s="97"/>
      <c r="V30" s="97"/>
      <c r="W30" s="97"/>
      <c r="X30" s="605" t="s">
        <v>79</v>
      </c>
      <c r="Y30" s="605"/>
      <c r="Z30" s="605"/>
      <c r="AA30" s="605"/>
    </row>
    <row r="31" spans="1:32" ht="15.75" x14ac:dyDescent="0.25">
      <c r="A31" s="99" t="s">
        <v>80</v>
      </c>
      <c r="B31" s="100" t="s">
        <v>81</v>
      </c>
      <c r="C31" s="102">
        <v>41536.46</v>
      </c>
      <c r="D31" s="312">
        <v>2.27</v>
      </c>
      <c r="E31" s="102">
        <v>33302.36</v>
      </c>
      <c r="F31" s="101">
        <v>1.82</v>
      </c>
      <c r="G31" s="158">
        <v>33302.36</v>
      </c>
      <c r="H31" s="307">
        <v>1.82</v>
      </c>
      <c r="I31" s="115">
        <v>0</v>
      </c>
      <c r="J31" s="103">
        <v>0</v>
      </c>
      <c r="L31" s="95"/>
      <c r="M31" s="95"/>
      <c r="N31" s="95"/>
      <c r="O31" s="95"/>
      <c r="P31" s="97"/>
      <c r="Q31" s="97"/>
      <c r="R31" s="97"/>
      <c r="S31" s="97"/>
      <c r="T31" s="97"/>
      <c r="U31" s="97"/>
      <c r="V31" s="116"/>
      <c r="W31" s="97"/>
      <c r="X31"/>
      <c r="Y31"/>
      <c r="Z31"/>
      <c r="AA31"/>
    </row>
    <row r="32" spans="1:32" ht="15.75" x14ac:dyDescent="0.25">
      <c r="A32" s="106" t="s">
        <v>82</v>
      </c>
      <c r="B32" s="50"/>
      <c r="C32" s="109"/>
      <c r="D32" s="332"/>
      <c r="E32" s="109"/>
      <c r="F32" s="108"/>
      <c r="G32" s="109"/>
      <c r="H32" s="309"/>
      <c r="I32" s="109"/>
      <c r="J32" s="110"/>
      <c r="L32" s="95"/>
      <c r="M32" s="117"/>
      <c r="N32" s="97"/>
      <c r="O32" s="97"/>
      <c r="P32" s="97"/>
      <c r="Q32" s="97"/>
      <c r="R32" s="97"/>
      <c r="S32" s="97"/>
      <c r="T32" s="97"/>
      <c r="U32" s="97"/>
      <c r="V32" s="97"/>
      <c r="W32" s="97"/>
      <c r="X32" s="97"/>
      <c r="Y32" s="97"/>
      <c r="Z32" s="97"/>
    </row>
    <row r="33" spans="1:26" ht="15.75" x14ac:dyDescent="0.25">
      <c r="A33" s="118" t="s">
        <v>83</v>
      </c>
      <c r="B33" s="119"/>
      <c r="C33" s="120"/>
      <c r="D33" s="333"/>
      <c r="E33" s="120"/>
      <c r="F33" s="121"/>
      <c r="G33" s="120"/>
      <c r="H33" s="311"/>
      <c r="I33" s="120"/>
      <c r="J33" s="122"/>
      <c r="L33" s="123"/>
      <c r="M33" s="124"/>
      <c r="N33" s="125"/>
      <c r="O33" s="125"/>
      <c r="P33" s="96"/>
      <c r="Q33" s="96"/>
      <c r="R33" s="96"/>
      <c r="S33" s="96"/>
      <c r="T33" s="96"/>
      <c r="U33" s="96"/>
      <c r="V33" s="97"/>
      <c r="W33" s="97"/>
      <c r="X33" s="97"/>
      <c r="Y33" s="97"/>
      <c r="Z33" s="97"/>
    </row>
    <row r="34" spans="1:26" ht="28.5" x14ac:dyDescent="0.25">
      <c r="A34" s="126" t="s">
        <v>84</v>
      </c>
      <c r="B34" s="100"/>
      <c r="C34" s="127">
        <v>126168.36960000001</v>
      </c>
      <c r="D34" s="334">
        <v>6.8952</v>
      </c>
      <c r="E34" s="335">
        <v>107226.28</v>
      </c>
      <c r="F34" s="128">
        <v>5.86</v>
      </c>
      <c r="G34" s="534">
        <v>107226.28</v>
      </c>
      <c r="H34" s="522">
        <v>5.86</v>
      </c>
      <c r="I34" s="129">
        <v>0</v>
      </c>
      <c r="J34" s="128">
        <v>0</v>
      </c>
      <c r="L34" s="95"/>
      <c r="M34" s="124"/>
      <c r="N34" s="97"/>
      <c r="O34" s="97"/>
      <c r="P34" s="97"/>
      <c r="Q34" s="97"/>
      <c r="R34" s="97"/>
      <c r="S34" s="97"/>
      <c r="T34" s="97"/>
      <c r="U34" s="97"/>
      <c r="V34" s="97"/>
      <c r="W34" s="97"/>
      <c r="X34" s="97"/>
      <c r="Y34" s="97"/>
      <c r="Z34" s="97"/>
    </row>
    <row r="35" spans="1:26" ht="15.75" x14ac:dyDescent="0.25">
      <c r="A35" s="131" t="s">
        <v>85</v>
      </c>
      <c r="B35" s="132" t="s">
        <v>86</v>
      </c>
      <c r="C35" s="133"/>
      <c r="D35" s="134"/>
      <c r="E35" s="133"/>
      <c r="F35" s="134"/>
      <c r="G35" s="535"/>
      <c r="H35" s="195"/>
      <c r="I35" s="135"/>
      <c r="J35" s="136"/>
      <c r="L35" s="95"/>
      <c r="M35" s="95"/>
      <c r="N35" s="95"/>
      <c r="O35" s="95"/>
      <c r="P35" s="96"/>
      <c r="Q35" s="96"/>
      <c r="R35" s="96"/>
      <c r="S35" s="96"/>
      <c r="T35" s="96"/>
      <c r="U35" s="97"/>
      <c r="V35" s="97"/>
      <c r="W35" s="97"/>
      <c r="X35" s="97"/>
      <c r="Y35" s="97"/>
      <c r="Z35" s="97"/>
    </row>
    <row r="36" spans="1:26" ht="15.75" x14ac:dyDescent="0.25">
      <c r="A36" s="137" t="s">
        <v>87</v>
      </c>
      <c r="B36" s="138"/>
      <c r="C36" s="133"/>
      <c r="D36" s="134"/>
      <c r="E36" s="133"/>
      <c r="F36" s="134"/>
      <c r="G36" s="535"/>
      <c r="H36" s="195"/>
      <c r="I36" s="135"/>
      <c r="J36" s="136"/>
      <c r="L36" s="95"/>
      <c r="M36" s="95"/>
      <c r="N36" s="95"/>
      <c r="O36" s="95"/>
      <c r="P36" s="97"/>
      <c r="Q36" s="97"/>
      <c r="R36" s="97"/>
      <c r="S36" s="97"/>
      <c r="T36" s="97"/>
      <c r="U36" s="97"/>
      <c r="V36" s="97"/>
      <c r="W36" s="97"/>
      <c r="X36" s="97"/>
      <c r="Y36" s="97"/>
      <c r="Z36" s="97"/>
    </row>
    <row r="37" spans="1:26" ht="15.75" x14ac:dyDescent="0.25">
      <c r="A37" s="131" t="s">
        <v>88</v>
      </c>
      <c r="B37" s="132" t="s">
        <v>89</v>
      </c>
      <c r="C37" s="133"/>
      <c r="D37" s="134"/>
      <c r="E37" s="133"/>
      <c r="F37" s="134"/>
      <c r="G37" s="535"/>
      <c r="H37" s="195"/>
      <c r="I37" s="135"/>
      <c r="J37" s="136"/>
      <c r="L37" s="95"/>
      <c r="M37" s="95"/>
      <c r="N37" s="97"/>
      <c r="O37" s="97"/>
      <c r="P37" s="97"/>
      <c r="Q37" s="97"/>
      <c r="R37" s="97"/>
      <c r="S37" s="97"/>
      <c r="T37" s="97"/>
      <c r="U37" s="97"/>
      <c r="V37" s="97"/>
      <c r="W37" s="97"/>
      <c r="X37" s="97"/>
      <c r="Y37" s="97"/>
      <c r="Z37" s="97"/>
    </row>
    <row r="38" spans="1:26" ht="15.75" x14ac:dyDescent="0.25">
      <c r="A38" s="137"/>
      <c r="B38" s="138"/>
      <c r="C38" s="133"/>
      <c r="D38" s="134"/>
      <c r="E38" s="133"/>
      <c r="F38" s="134"/>
      <c r="G38" s="535"/>
      <c r="H38" s="195"/>
      <c r="I38" s="135"/>
      <c r="J38" s="136"/>
      <c r="L38" s="95"/>
      <c r="M38" s="95"/>
      <c r="N38" s="97"/>
      <c r="O38" s="97"/>
      <c r="P38" s="95"/>
      <c r="Q38" s="95"/>
      <c r="R38" s="95"/>
      <c r="S38" s="95"/>
      <c r="T38" s="95"/>
      <c r="U38" s="97"/>
      <c r="V38" s="97"/>
      <c r="W38" s="97"/>
      <c r="X38" s="97"/>
      <c r="Y38" s="97"/>
      <c r="Z38" s="97"/>
    </row>
    <row r="39" spans="1:26" ht="15.75" x14ac:dyDescent="0.25">
      <c r="A39" s="139" t="s">
        <v>90</v>
      </c>
      <c r="B39" s="132"/>
      <c r="C39" s="133"/>
      <c r="D39" s="134"/>
      <c r="E39" s="133"/>
      <c r="F39" s="134"/>
      <c r="G39" s="535"/>
      <c r="H39" s="195"/>
      <c r="I39" s="135"/>
      <c r="J39" s="136"/>
      <c r="L39" s="95"/>
      <c r="M39" s="95"/>
      <c r="N39" s="125"/>
      <c r="O39" s="125"/>
      <c r="P39" s="95"/>
      <c r="Q39" s="95"/>
      <c r="R39" s="95"/>
      <c r="S39" s="95"/>
      <c r="T39" s="95"/>
      <c r="U39" s="97"/>
      <c r="V39" s="97"/>
      <c r="W39" s="97"/>
      <c r="X39" s="97"/>
      <c r="Y39" s="97"/>
      <c r="Z39" s="97"/>
    </row>
    <row r="40" spans="1:26" ht="15.75" x14ac:dyDescent="0.25">
      <c r="A40" s="140" t="s">
        <v>91</v>
      </c>
      <c r="B40" s="141" t="s">
        <v>89</v>
      </c>
      <c r="C40" s="133"/>
      <c r="D40" s="134"/>
      <c r="E40" s="133"/>
      <c r="F40" s="134"/>
      <c r="G40" s="535"/>
      <c r="H40" s="195"/>
      <c r="I40" s="135"/>
      <c r="J40" s="136"/>
      <c r="L40" s="95"/>
      <c r="M40" s="124"/>
      <c r="N40" s="95"/>
      <c r="O40" s="95"/>
      <c r="P40" s="95"/>
      <c r="Q40" s="95"/>
      <c r="R40" s="95"/>
      <c r="S40" s="95"/>
      <c r="T40" s="95"/>
      <c r="U40" s="97"/>
      <c r="V40" s="97"/>
      <c r="W40" s="97"/>
      <c r="X40" s="97"/>
      <c r="Y40" s="97"/>
      <c r="Z40" s="97"/>
    </row>
    <row r="41" spans="1:26" ht="15.75" x14ac:dyDescent="0.25">
      <c r="A41" s="139" t="s">
        <v>92</v>
      </c>
      <c r="B41" s="132"/>
      <c r="C41" s="133"/>
      <c r="D41" s="134"/>
      <c r="E41" s="133"/>
      <c r="F41" s="134"/>
      <c r="G41" s="535"/>
      <c r="H41" s="195"/>
      <c r="I41" s="135"/>
      <c r="J41" s="136"/>
      <c r="L41" s="95"/>
      <c r="M41" s="95"/>
      <c r="N41" s="95"/>
      <c r="O41" s="95"/>
      <c r="P41" s="95"/>
      <c r="Q41" s="95"/>
      <c r="R41" s="95"/>
      <c r="S41" s="95"/>
      <c r="T41" s="95"/>
      <c r="U41" s="97"/>
      <c r="V41" s="97"/>
      <c r="W41" s="97"/>
      <c r="X41" s="97"/>
      <c r="Y41" s="97"/>
      <c r="Z41" s="97"/>
    </row>
    <row r="42" spans="1:26" x14ac:dyDescent="0.25">
      <c r="A42" s="140" t="s">
        <v>93</v>
      </c>
      <c r="B42" s="141" t="s">
        <v>94</v>
      </c>
      <c r="C42" s="133"/>
      <c r="D42" s="134"/>
      <c r="E42" s="133"/>
      <c r="F42" s="134"/>
      <c r="G42" s="535"/>
      <c r="H42" s="195"/>
      <c r="I42" s="135"/>
      <c r="J42" s="136"/>
      <c r="L42" s="56"/>
      <c r="M42" s="56"/>
      <c r="N42" s="56"/>
      <c r="O42" s="56"/>
      <c r="P42" s="56"/>
      <c r="Q42" s="56"/>
      <c r="R42" s="56"/>
      <c r="S42" s="56"/>
      <c r="T42" s="56"/>
      <c r="U42" s="56"/>
      <c r="V42" s="56"/>
      <c r="W42" s="56"/>
      <c r="X42" s="56"/>
      <c r="Y42" s="56"/>
      <c r="Z42" s="56"/>
    </row>
    <row r="43" spans="1:26" x14ac:dyDescent="0.25">
      <c r="A43" s="140" t="s">
        <v>95</v>
      </c>
      <c r="B43" s="138" t="s">
        <v>94</v>
      </c>
      <c r="C43" s="133"/>
      <c r="D43" s="134"/>
      <c r="E43" s="133"/>
      <c r="F43" s="134"/>
      <c r="G43" s="535"/>
      <c r="H43" s="195"/>
      <c r="I43" s="135"/>
      <c r="J43" s="136"/>
      <c r="L43" s="56"/>
      <c r="M43" s="56"/>
      <c r="N43" s="56"/>
      <c r="O43" s="56"/>
      <c r="P43" s="56"/>
      <c r="Q43" s="56"/>
      <c r="R43" s="56"/>
      <c r="S43" s="56"/>
      <c r="T43" s="56"/>
      <c r="U43" s="56"/>
      <c r="V43" s="56"/>
      <c r="W43" s="56"/>
      <c r="X43" s="56"/>
      <c r="Y43" s="56"/>
      <c r="Z43" s="56"/>
    </row>
    <row r="44" spans="1:26" x14ac:dyDescent="0.25">
      <c r="A44" s="142" t="s">
        <v>96</v>
      </c>
      <c r="B44" s="141"/>
      <c r="C44" s="133"/>
      <c r="D44" s="134"/>
      <c r="E44" s="133"/>
      <c r="F44" s="134"/>
      <c r="G44" s="535"/>
      <c r="H44" s="195"/>
      <c r="I44" s="135"/>
      <c r="J44" s="136"/>
    </row>
    <row r="45" spans="1:26" x14ac:dyDescent="0.25">
      <c r="A45" s="142" t="s">
        <v>97</v>
      </c>
      <c r="B45" s="141"/>
      <c r="C45" s="133"/>
      <c r="D45" s="134"/>
      <c r="E45" s="133"/>
      <c r="F45" s="134"/>
      <c r="G45" s="535"/>
      <c r="H45" s="195"/>
      <c r="I45" s="135"/>
      <c r="J45" s="136"/>
    </row>
    <row r="46" spans="1:26" x14ac:dyDescent="0.25">
      <c r="A46" s="142" t="s">
        <v>98</v>
      </c>
      <c r="B46" s="141" t="s">
        <v>99</v>
      </c>
      <c r="C46" s="133"/>
      <c r="D46" s="134"/>
      <c r="E46" s="133"/>
      <c r="F46" s="134"/>
      <c r="G46" s="535"/>
      <c r="H46" s="195"/>
      <c r="I46" s="135"/>
      <c r="J46" s="136"/>
    </row>
    <row r="47" spans="1:26" ht="28.5" x14ac:dyDescent="0.25">
      <c r="A47" s="126" t="s">
        <v>100</v>
      </c>
      <c r="B47" s="100"/>
      <c r="C47" s="127">
        <v>142724.4</v>
      </c>
      <c r="D47" s="101">
        <v>7.8</v>
      </c>
      <c r="E47" s="127">
        <v>119302.95999999999</v>
      </c>
      <c r="F47" s="128">
        <v>6.52</v>
      </c>
      <c r="G47" s="534">
        <v>119302.95999999999</v>
      </c>
      <c r="H47" s="522">
        <v>6.52</v>
      </c>
      <c r="I47" s="129">
        <v>0</v>
      </c>
      <c r="J47" s="103">
        <v>0</v>
      </c>
    </row>
    <row r="48" spans="1:26" x14ac:dyDescent="0.25">
      <c r="A48" s="43" t="s">
        <v>101</v>
      </c>
      <c r="B48" s="100"/>
      <c r="C48" s="143"/>
      <c r="D48" s="144"/>
      <c r="E48" s="143"/>
      <c r="F48" s="144"/>
      <c r="G48" s="536"/>
      <c r="H48" s="523"/>
      <c r="I48" s="145"/>
      <c r="J48" s="146"/>
    </row>
    <row r="49" spans="1:10" x14ac:dyDescent="0.25">
      <c r="A49" s="147" t="s">
        <v>102</v>
      </c>
      <c r="B49" s="119"/>
      <c r="C49" s="119"/>
      <c r="D49" s="148"/>
      <c r="E49" s="119"/>
      <c r="F49" s="148"/>
      <c r="G49" s="149"/>
      <c r="H49" s="524"/>
      <c r="I49" s="149"/>
      <c r="J49" s="150"/>
    </row>
    <row r="50" spans="1:10" x14ac:dyDescent="0.25">
      <c r="A50" s="43" t="s">
        <v>103</v>
      </c>
      <c r="B50" s="100" t="s">
        <v>104</v>
      </c>
      <c r="C50" s="50"/>
      <c r="D50" s="151"/>
      <c r="E50" s="50"/>
      <c r="F50" s="151"/>
      <c r="G50" s="58"/>
      <c r="H50" s="60"/>
      <c r="I50" s="58"/>
      <c r="J50" s="59"/>
    </row>
    <row r="51" spans="1:10" x14ac:dyDescent="0.25">
      <c r="A51" s="152" t="s">
        <v>105</v>
      </c>
      <c r="B51" s="153" t="s">
        <v>106</v>
      </c>
      <c r="C51" s="50"/>
      <c r="D51" s="151"/>
      <c r="E51" s="50"/>
      <c r="F51" s="151"/>
      <c r="G51" s="58"/>
      <c r="H51" s="60"/>
      <c r="I51" s="58"/>
      <c r="J51" s="59"/>
    </row>
    <row r="52" spans="1:10" x14ac:dyDescent="0.25">
      <c r="A52" s="154" t="s">
        <v>107</v>
      </c>
      <c r="B52" s="153" t="s">
        <v>106</v>
      </c>
      <c r="C52" s="50"/>
      <c r="D52" s="151"/>
      <c r="E52" s="50"/>
      <c r="F52" s="151"/>
      <c r="G52" s="58"/>
      <c r="H52" s="60"/>
      <c r="I52" s="58"/>
      <c r="J52" s="59"/>
    </row>
    <row r="53" spans="1:10" x14ac:dyDescent="0.25">
      <c r="A53" s="152" t="s">
        <v>108</v>
      </c>
      <c r="B53" s="153" t="s">
        <v>106</v>
      </c>
      <c r="C53" s="50"/>
      <c r="D53" s="151"/>
      <c r="E53" s="50"/>
      <c r="F53" s="151"/>
      <c r="G53" s="58"/>
      <c r="H53" s="60"/>
      <c r="I53" s="58"/>
      <c r="J53" s="59"/>
    </row>
    <row r="54" spans="1:10" x14ac:dyDescent="0.25">
      <c r="A54" s="152" t="s">
        <v>109</v>
      </c>
      <c r="B54" s="153" t="s">
        <v>110</v>
      </c>
      <c r="C54" s="50"/>
      <c r="D54" s="151"/>
      <c r="E54" s="50"/>
      <c r="F54" s="151"/>
      <c r="G54" s="58"/>
      <c r="H54" s="60"/>
      <c r="I54" s="58"/>
      <c r="J54" s="59"/>
    </row>
    <row r="55" spans="1:10" x14ac:dyDescent="0.25">
      <c r="A55" s="152" t="s">
        <v>111</v>
      </c>
      <c r="B55" s="153" t="s">
        <v>104</v>
      </c>
      <c r="C55" s="50"/>
      <c r="D55" s="151"/>
      <c r="E55" s="50"/>
      <c r="F55" s="151"/>
      <c r="G55" s="58"/>
      <c r="H55" s="60"/>
      <c r="I55" s="58"/>
      <c r="J55" s="59"/>
    </row>
    <row r="56" spans="1:10" x14ac:dyDescent="0.25">
      <c r="A56" s="155" t="s">
        <v>112</v>
      </c>
      <c r="B56" s="100"/>
      <c r="C56" s="50"/>
      <c r="D56" s="151"/>
      <c r="E56" s="50"/>
      <c r="F56" s="151"/>
      <c r="G56" s="58"/>
      <c r="H56" s="60"/>
      <c r="I56" s="58"/>
      <c r="J56" s="59"/>
    </row>
    <row r="57" spans="1:10" x14ac:dyDescent="0.25">
      <c r="A57" s="147" t="s">
        <v>113</v>
      </c>
      <c r="B57" s="119" t="s">
        <v>104</v>
      </c>
      <c r="C57" s="50"/>
      <c r="D57" s="151"/>
      <c r="E57" s="50"/>
      <c r="F57" s="151"/>
      <c r="G57" s="58"/>
      <c r="H57" s="60"/>
      <c r="I57" s="58"/>
      <c r="J57" s="59"/>
    </row>
    <row r="58" spans="1:10" x14ac:dyDescent="0.25">
      <c r="A58" s="43" t="s">
        <v>114</v>
      </c>
      <c r="B58" s="100"/>
      <c r="C58" s="143"/>
      <c r="D58" s="144"/>
      <c r="E58" s="143"/>
      <c r="F58" s="144"/>
      <c r="G58" s="536"/>
      <c r="H58" s="523"/>
      <c r="I58" s="145"/>
      <c r="J58" s="146"/>
    </row>
    <row r="59" spans="1:10" x14ac:dyDescent="0.25">
      <c r="A59" s="147" t="s">
        <v>115</v>
      </c>
      <c r="B59" s="119"/>
      <c r="C59" s="119"/>
      <c r="D59" s="148"/>
      <c r="E59" s="119"/>
      <c r="F59" s="148"/>
      <c r="G59" s="149"/>
      <c r="H59" s="524"/>
      <c r="I59" s="149"/>
      <c r="J59" s="150"/>
    </row>
    <row r="60" spans="1:10" x14ac:dyDescent="0.25">
      <c r="A60" s="43" t="s">
        <v>116</v>
      </c>
      <c r="B60" s="100"/>
      <c r="C60" s="50"/>
      <c r="D60" s="151"/>
      <c r="E60" s="50"/>
      <c r="F60" s="151"/>
      <c r="G60" s="58"/>
      <c r="H60" s="60"/>
      <c r="I60" s="58"/>
      <c r="J60" s="59"/>
    </row>
    <row r="61" spans="1:10" x14ac:dyDescent="0.25">
      <c r="A61" s="147" t="s">
        <v>117</v>
      </c>
      <c r="B61" s="119" t="s">
        <v>104</v>
      </c>
      <c r="C61" s="50"/>
      <c r="D61" s="151"/>
      <c r="E61" s="50"/>
      <c r="F61" s="151"/>
      <c r="G61" s="58"/>
      <c r="H61" s="60"/>
      <c r="I61" s="58"/>
      <c r="J61" s="59"/>
    </row>
    <row r="62" spans="1:10" x14ac:dyDescent="0.25">
      <c r="A62" s="152" t="s">
        <v>118</v>
      </c>
      <c r="B62" s="153" t="s">
        <v>104</v>
      </c>
      <c r="C62" s="50"/>
      <c r="D62" s="151"/>
      <c r="E62" s="50"/>
      <c r="F62" s="151"/>
      <c r="G62" s="58"/>
      <c r="H62" s="60"/>
      <c r="I62" s="58"/>
      <c r="J62" s="59"/>
    </row>
    <row r="63" spans="1:10" x14ac:dyDescent="0.25">
      <c r="A63" s="152" t="s">
        <v>119</v>
      </c>
      <c r="B63" s="153" t="s">
        <v>120</v>
      </c>
      <c r="C63" s="50"/>
      <c r="D63" s="151"/>
      <c r="E63" s="50"/>
      <c r="F63" s="151"/>
      <c r="G63" s="58"/>
      <c r="H63" s="60"/>
      <c r="I63" s="58"/>
      <c r="J63" s="59"/>
    </row>
    <row r="64" spans="1:10" x14ac:dyDescent="0.25">
      <c r="A64" s="156" t="s">
        <v>121</v>
      </c>
      <c r="B64" s="153" t="s">
        <v>120</v>
      </c>
      <c r="C64" s="50"/>
      <c r="D64" s="151"/>
      <c r="E64" s="50"/>
      <c r="F64" s="151"/>
      <c r="G64" s="58"/>
      <c r="H64" s="60"/>
      <c r="I64" s="58"/>
      <c r="J64" s="59"/>
    </row>
    <row r="65" spans="1:10" x14ac:dyDescent="0.25">
      <c r="A65" s="157" t="s">
        <v>122</v>
      </c>
      <c r="B65" s="153" t="s">
        <v>123</v>
      </c>
      <c r="C65" s="50"/>
      <c r="D65" s="151"/>
      <c r="E65" s="50"/>
      <c r="F65" s="151"/>
      <c r="G65" s="58"/>
      <c r="H65" s="60"/>
      <c r="I65" s="58"/>
      <c r="J65" s="59"/>
    </row>
    <row r="66" spans="1:10" x14ac:dyDescent="0.25">
      <c r="A66" s="152" t="s">
        <v>109</v>
      </c>
      <c r="B66" s="153" t="s">
        <v>124</v>
      </c>
      <c r="C66" s="50"/>
      <c r="D66" s="151"/>
      <c r="E66" s="50"/>
      <c r="F66" s="151"/>
      <c r="G66" s="58"/>
      <c r="H66" s="60"/>
      <c r="I66" s="58"/>
      <c r="J66" s="59"/>
    </row>
    <row r="67" spans="1:10" x14ac:dyDescent="0.25">
      <c r="A67" s="152" t="s">
        <v>111</v>
      </c>
      <c r="B67" s="153" t="s">
        <v>104</v>
      </c>
      <c r="C67" s="50"/>
      <c r="D67" s="151"/>
      <c r="E67" s="50"/>
      <c r="F67" s="151"/>
      <c r="G67" s="58"/>
      <c r="H67" s="60"/>
      <c r="I67" s="58"/>
      <c r="J67" s="59"/>
    </row>
    <row r="68" spans="1:10" x14ac:dyDescent="0.25">
      <c r="A68" s="152" t="s">
        <v>125</v>
      </c>
      <c r="B68" s="153" t="s">
        <v>126</v>
      </c>
      <c r="C68" s="50"/>
      <c r="D68" s="151"/>
      <c r="E68" s="50"/>
      <c r="F68" s="151"/>
      <c r="G68" s="58"/>
      <c r="H68" s="60"/>
      <c r="I68" s="58"/>
      <c r="J68" s="59"/>
    </row>
    <row r="69" spans="1:10" x14ac:dyDescent="0.25">
      <c r="A69" s="156" t="s">
        <v>127</v>
      </c>
      <c r="B69" s="50" t="s">
        <v>104</v>
      </c>
      <c r="C69" s="50"/>
      <c r="D69" s="151"/>
      <c r="E69" s="50"/>
      <c r="F69" s="151"/>
      <c r="G69" s="58"/>
      <c r="H69" s="60"/>
      <c r="I69" s="58"/>
      <c r="J69" s="59"/>
    </row>
    <row r="70" spans="1:10" x14ac:dyDescent="0.25">
      <c r="A70" s="99" t="s">
        <v>128</v>
      </c>
      <c r="B70" s="100" t="s">
        <v>129</v>
      </c>
      <c r="C70" s="102">
        <v>20127.800000000003</v>
      </c>
      <c r="D70" s="307">
        <v>1.1000000000000001</v>
      </c>
      <c r="E70" s="308">
        <v>16102.24</v>
      </c>
      <c r="F70" s="103">
        <v>0.88</v>
      </c>
      <c r="G70" s="158">
        <v>0</v>
      </c>
      <c r="H70" s="307">
        <v>0</v>
      </c>
      <c r="I70" s="115">
        <v>16102.24</v>
      </c>
      <c r="J70" s="103">
        <v>0.88</v>
      </c>
    </row>
    <row r="71" spans="1:10" x14ac:dyDescent="0.25">
      <c r="A71" s="118" t="s">
        <v>130</v>
      </c>
      <c r="B71" s="119" t="s">
        <v>131</v>
      </c>
      <c r="C71" s="71"/>
      <c r="D71" s="309"/>
      <c r="E71" s="310"/>
      <c r="F71" s="122"/>
      <c r="G71" s="109"/>
      <c r="H71" s="309"/>
      <c r="I71" s="109"/>
      <c r="J71" s="110"/>
    </row>
    <row r="72" spans="1:10" x14ac:dyDescent="0.25">
      <c r="A72" s="99" t="s">
        <v>132</v>
      </c>
      <c r="B72" s="100"/>
      <c r="C72" s="102">
        <v>538532.0976000001</v>
      </c>
      <c r="D72" s="307">
        <v>29.431200000000004</v>
      </c>
      <c r="E72" s="308">
        <v>454632.10800000001</v>
      </c>
      <c r="F72" s="103">
        <v>24.846</v>
      </c>
      <c r="G72" s="158">
        <v>438529.86800000002</v>
      </c>
      <c r="H72" s="307">
        <v>23.965999999999998</v>
      </c>
      <c r="I72" s="158">
        <v>16102.239999999991</v>
      </c>
      <c r="J72" s="103">
        <v>0.88000000000000256</v>
      </c>
    </row>
    <row r="73" spans="1:10" x14ac:dyDescent="0.25">
      <c r="A73" s="118" t="s">
        <v>133</v>
      </c>
      <c r="B73" s="119"/>
      <c r="C73" s="120"/>
      <c r="D73" s="311"/>
      <c r="E73" s="109"/>
      <c r="F73" s="110"/>
      <c r="G73" s="109"/>
      <c r="H73" s="309"/>
      <c r="I73" s="120"/>
      <c r="J73" s="122"/>
    </row>
    <row r="74" spans="1:10" x14ac:dyDescent="0.25">
      <c r="A74" s="99" t="s">
        <v>134</v>
      </c>
      <c r="B74" s="100"/>
      <c r="C74" s="102">
        <v>80511.200000000012</v>
      </c>
      <c r="D74" s="101">
        <v>4.4000000000000004</v>
      </c>
      <c r="E74" s="308">
        <v>73997.111999999994</v>
      </c>
      <c r="F74" s="101">
        <v>3.37</v>
      </c>
      <c r="G74" s="158">
        <v>73997.111999999994</v>
      </c>
      <c r="H74" s="103">
        <v>3.37</v>
      </c>
      <c r="I74" s="159">
        <v>0</v>
      </c>
      <c r="J74" s="103">
        <v>0</v>
      </c>
    </row>
    <row r="75" spans="1:10" x14ac:dyDescent="0.25">
      <c r="A75" s="106" t="s">
        <v>135</v>
      </c>
      <c r="B75" s="50"/>
      <c r="C75" s="109"/>
      <c r="D75" s="151"/>
      <c r="E75" s="109"/>
      <c r="F75" s="151"/>
      <c r="G75" s="58"/>
      <c r="H75" s="59"/>
      <c r="I75" s="109"/>
      <c r="J75" s="59"/>
    </row>
    <row r="76" spans="1:10" x14ac:dyDescent="0.25">
      <c r="A76" s="118"/>
      <c r="B76" s="119"/>
      <c r="C76" s="120"/>
      <c r="D76" s="160"/>
      <c r="E76" s="120"/>
      <c r="F76" s="160"/>
      <c r="G76" s="537"/>
      <c r="H76" s="161"/>
      <c r="I76" s="120"/>
      <c r="J76" s="161"/>
    </row>
    <row r="77" spans="1:10" x14ac:dyDescent="0.25">
      <c r="A77" s="99" t="s">
        <v>136</v>
      </c>
      <c r="B77" s="43"/>
      <c r="C77" s="102">
        <v>619043.29760000017</v>
      </c>
      <c r="D77" s="101">
        <v>33.831200000000003</v>
      </c>
      <c r="E77" s="102">
        <v>528629.22</v>
      </c>
      <c r="F77" s="101">
        <v>28.216000000000001</v>
      </c>
      <c r="G77" s="158">
        <v>512526.98</v>
      </c>
      <c r="H77" s="307">
        <v>27.335999999999999</v>
      </c>
      <c r="I77" s="158">
        <v>16102.239999999991</v>
      </c>
      <c r="J77" s="103">
        <v>0.88000000000000256</v>
      </c>
    </row>
    <row r="78" spans="1:10" ht="15.75" thickBot="1" x14ac:dyDescent="0.3">
      <c r="A78" s="162" t="s">
        <v>137</v>
      </c>
      <c r="B78" s="63"/>
      <c r="C78" s="162"/>
      <c r="D78" s="163"/>
      <c r="E78" s="162"/>
      <c r="F78" s="163"/>
      <c r="G78" s="64"/>
      <c r="H78" s="66"/>
      <c r="I78" s="164"/>
      <c r="J78" s="65"/>
    </row>
    <row r="79" spans="1:10" ht="15.75" thickBot="1" x14ac:dyDescent="0.3">
      <c r="A79" s="165" t="s">
        <v>138</v>
      </c>
      <c r="B79" s="29"/>
      <c r="C79" s="165"/>
      <c r="D79" s="60"/>
      <c r="E79" s="165"/>
      <c r="F79" s="60"/>
      <c r="G79" s="60"/>
      <c r="H79" s="60"/>
      <c r="I79" s="165"/>
      <c r="J79" s="60"/>
    </row>
    <row r="80" spans="1:10" x14ac:dyDescent="0.25">
      <c r="A80" s="166"/>
      <c r="B80" s="167"/>
      <c r="C80" s="552" t="s">
        <v>139</v>
      </c>
      <c r="D80" s="553" t="s">
        <v>140</v>
      </c>
      <c r="E80" s="552" t="s">
        <v>139</v>
      </c>
      <c r="F80" s="553" t="s">
        <v>140</v>
      </c>
      <c r="G80" s="538" t="s">
        <v>139</v>
      </c>
      <c r="H80" s="540" t="s">
        <v>140</v>
      </c>
      <c r="I80" s="538" t="s">
        <v>139</v>
      </c>
      <c r="J80" s="539" t="s">
        <v>140</v>
      </c>
    </row>
    <row r="81" spans="1:10" x14ac:dyDescent="0.25">
      <c r="A81" s="50" t="s">
        <v>48</v>
      </c>
      <c r="B81" s="169" t="s">
        <v>49</v>
      </c>
      <c r="C81" s="555" t="s">
        <v>141</v>
      </c>
      <c r="D81" s="556" t="s">
        <v>142</v>
      </c>
      <c r="E81" s="555" t="s">
        <v>141</v>
      </c>
      <c r="F81" s="556" t="s">
        <v>142</v>
      </c>
      <c r="G81" s="542" t="s">
        <v>141</v>
      </c>
      <c r="H81" s="544" t="s">
        <v>142</v>
      </c>
      <c r="I81" s="542" t="s">
        <v>141</v>
      </c>
      <c r="J81" s="543" t="s">
        <v>142</v>
      </c>
    </row>
    <row r="82" spans="1:10" x14ac:dyDescent="0.25">
      <c r="A82" s="50" t="s">
        <v>53</v>
      </c>
      <c r="B82" s="169" t="s">
        <v>54</v>
      </c>
      <c r="C82" s="555" t="s">
        <v>143</v>
      </c>
      <c r="D82" s="556" t="s">
        <v>144</v>
      </c>
      <c r="E82" s="555" t="s">
        <v>143</v>
      </c>
      <c r="F82" s="556" t="s">
        <v>144</v>
      </c>
      <c r="G82" s="542" t="s">
        <v>143</v>
      </c>
      <c r="H82" s="544" t="s">
        <v>144</v>
      </c>
      <c r="I82" s="542" t="s">
        <v>145</v>
      </c>
      <c r="J82" s="543" t="s">
        <v>144</v>
      </c>
    </row>
    <row r="83" spans="1:10" x14ac:dyDescent="0.25">
      <c r="A83" s="62"/>
      <c r="B83" s="172"/>
      <c r="C83" s="558" t="s">
        <v>34</v>
      </c>
      <c r="D83" s="556" t="s">
        <v>58</v>
      </c>
      <c r="E83" s="558" t="s">
        <v>34</v>
      </c>
      <c r="F83" s="556" t="s">
        <v>58</v>
      </c>
      <c r="G83" s="542" t="s">
        <v>34</v>
      </c>
      <c r="H83" s="544" t="s">
        <v>58</v>
      </c>
      <c r="I83" s="546" t="s">
        <v>34</v>
      </c>
      <c r="J83" s="543" t="s">
        <v>58</v>
      </c>
    </row>
    <row r="84" spans="1:10" ht="15.75" thickBot="1" x14ac:dyDescent="0.3">
      <c r="A84" s="63"/>
      <c r="B84" s="173"/>
      <c r="C84" s="559" t="s">
        <v>40</v>
      </c>
      <c r="D84" s="560" t="s">
        <v>40</v>
      </c>
      <c r="E84" s="559" t="s">
        <v>40</v>
      </c>
      <c r="F84" s="560" t="s">
        <v>40</v>
      </c>
      <c r="G84" s="548" t="s">
        <v>40</v>
      </c>
      <c r="H84" s="550" t="s">
        <v>40</v>
      </c>
      <c r="I84" s="548" t="s">
        <v>40</v>
      </c>
      <c r="J84" s="549" t="s">
        <v>40</v>
      </c>
    </row>
    <row r="85" spans="1:10" x14ac:dyDescent="0.25">
      <c r="A85" s="175" t="s">
        <v>146</v>
      </c>
      <c r="B85" s="50" t="s">
        <v>148</v>
      </c>
      <c r="C85" s="159"/>
      <c r="D85" s="134"/>
      <c r="E85" s="159"/>
      <c r="F85" s="134"/>
      <c r="G85" s="535"/>
      <c r="H85" s="195"/>
      <c r="I85" s="159"/>
      <c r="J85" s="136"/>
    </row>
    <row r="86" spans="1:10" x14ac:dyDescent="0.25">
      <c r="A86" s="175" t="s">
        <v>147</v>
      </c>
      <c r="B86" s="50"/>
      <c r="C86" s="176">
        <v>87830.399999999994</v>
      </c>
      <c r="D86" s="177">
        <v>4.8</v>
      </c>
      <c r="E86" s="176">
        <v>87830.399999999994</v>
      </c>
      <c r="F86" s="177">
        <v>4.8</v>
      </c>
      <c r="G86" s="193">
        <v>39158.46</v>
      </c>
      <c r="H86" s="421">
        <v>2.1400404415783147</v>
      </c>
      <c r="I86" s="159">
        <v>48671.939999999995</v>
      </c>
      <c r="J86" s="178">
        <v>2.6599595584216851</v>
      </c>
    </row>
    <row r="87" spans="1:10" ht="15.75" thickBot="1" x14ac:dyDescent="0.3">
      <c r="A87" s="179"/>
      <c r="B87" s="174"/>
      <c r="C87" s="159"/>
      <c r="D87" s="121"/>
      <c r="E87" s="159"/>
      <c r="F87" s="121"/>
      <c r="G87" s="109"/>
      <c r="H87" s="309"/>
      <c r="I87" s="159"/>
      <c r="J87" s="110"/>
    </row>
    <row r="88" spans="1:10" x14ac:dyDescent="0.25">
      <c r="A88" s="175" t="s">
        <v>184</v>
      </c>
      <c r="B88" s="50"/>
      <c r="C88" s="115"/>
      <c r="D88" s="110"/>
      <c r="E88" s="115"/>
      <c r="F88" s="110"/>
      <c r="G88" s="295"/>
      <c r="H88" s="296"/>
      <c r="I88" s="115"/>
      <c r="J88" s="292"/>
    </row>
    <row r="89" spans="1:10" x14ac:dyDescent="0.25">
      <c r="A89" s="175"/>
      <c r="B89" s="50" t="s">
        <v>185</v>
      </c>
      <c r="C89" s="176">
        <v>290938.2</v>
      </c>
      <c r="D89" s="178">
        <v>15.9</v>
      </c>
      <c r="E89" s="570">
        <v>0</v>
      </c>
      <c r="F89" s="178">
        <v>0</v>
      </c>
      <c r="G89" s="193">
        <v>0</v>
      </c>
      <c r="H89" s="178">
        <v>0</v>
      </c>
      <c r="I89" s="159">
        <v>0</v>
      </c>
      <c r="J89" s="178">
        <v>0</v>
      </c>
    </row>
    <row r="90" spans="1:10" ht="15.75" thickBot="1" x14ac:dyDescent="0.3">
      <c r="A90" s="179"/>
      <c r="B90" s="174"/>
      <c r="C90" s="109"/>
      <c r="D90" s="110"/>
      <c r="E90" s="109"/>
      <c r="F90" s="110"/>
      <c r="G90" s="120"/>
      <c r="H90" s="122"/>
      <c r="I90" s="120"/>
      <c r="J90" s="121"/>
    </row>
    <row r="91" spans="1:10" x14ac:dyDescent="0.25">
      <c r="A91" s="301" t="s">
        <v>186</v>
      </c>
      <c r="B91" s="48"/>
      <c r="C91" s="295"/>
      <c r="D91" s="296"/>
      <c r="E91" s="295"/>
      <c r="F91" s="296"/>
      <c r="G91" s="295"/>
      <c r="H91" s="526"/>
      <c r="I91" s="295"/>
      <c r="J91" s="110"/>
    </row>
    <row r="92" spans="1:10" x14ac:dyDescent="0.25">
      <c r="A92" s="175" t="s">
        <v>187</v>
      </c>
      <c r="B92" s="50" t="s">
        <v>185</v>
      </c>
      <c r="C92" s="71">
        <v>31472.559999999998</v>
      </c>
      <c r="D92" s="178">
        <v>1.72</v>
      </c>
      <c r="E92" s="225">
        <v>0</v>
      </c>
      <c r="F92" s="178">
        <v>0</v>
      </c>
      <c r="G92" s="193">
        <v>0</v>
      </c>
      <c r="H92" s="421">
        <v>0</v>
      </c>
      <c r="I92" s="159">
        <v>0</v>
      </c>
      <c r="J92" s="178">
        <v>0</v>
      </c>
    </row>
    <row r="93" spans="1:10" ht="15.75" thickBot="1" x14ac:dyDescent="0.3">
      <c r="A93" s="179"/>
      <c r="B93" s="174"/>
      <c r="C93" s="120"/>
      <c r="D93" s="122"/>
      <c r="E93" s="571"/>
      <c r="F93" s="122"/>
      <c r="G93" s="120"/>
      <c r="H93" s="311"/>
      <c r="I93" s="120"/>
      <c r="J93" s="110"/>
    </row>
    <row r="94" spans="1:10" x14ac:dyDescent="0.25">
      <c r="A94" s="301" t="s">
        <v>190</v>
      </c>
      <c r="B94" s="48" t="s">
        <v>189</v>
      </c>
      <c r="C94" s="102">
        <v>54894</v>
      </c>
      <c r="D94" s="101">
        <v>3</v>
      </c>
      <c r="E94" s="225">
        <v>0</v>
      </c>
      <c r="F94" s="101">
        <v>0</v>
      </c>
      <c r="G94" s="193">
        <v>0</v>
      </c>
      <c r="H94" s="421">
        <v>0</v>
      </c>
      <c r="I94" s="159">
        <v>0</v>
      </c>
      <c r="J94" s="101">
        <v>0</v>
      </c>
    </row>
    <row r="95" spans="1:10" ht="15.75" thickBot="1" x14ac:dyDescent="0.3">
      <c r="A95" s="179" t="s">
        <v>191</v>
      </c>
      <c r="B95" s="174"/>
      <c r="C95" s="120"/>
      <c r="D95" s="121"/>
      <c r="E95" s="120"/>
      <c r="F95" s="121"/>
      <c r="G95" s="120"/>
      <c r="H95" s="311"/>
      <c r="I95" s="120"/>
      <c r="J95" s="121"/>
    </row>
    <row r="96" spans="1:10" x14ac:dyDescent="0.25">
      <c r="A96" s="99" t="s">
        <v>150</v>
      </c>
      <c r="B96" s="43"/>
      <c r="C96" s="102">
        <v>465135.16000000003</v>
      </c>
      <c r="D96" s="177">
        <v>25.419999999999998</v>
      </c>
      <c r="E96" s="71">
        <v>87830.399999999994</v>
      </c>
      <c r="F96" s="177">
        <v>4.8</v>
      </c>
      <c r="G96" s="193">
        <v>39158.46</v>
      </c>
      <c r="H96" s="421">
        <v>2.1400404415783147</v>
      </c>
      <c r="I96" s="193">
        <v>48671.939999999995</v>
      </c>
      <c r="J96" s="178">
        <v>2.6599595584216851</v>
      </c>
    </row>
    <row r="97" spans="1:10" ht="15.75" thickBot="1" x14ac:dyDescent="0.3">
      <c r="A97" s="162" t="s">
        <v>151</v>
      </c>
      <c r="B97" s="63"/>
      <c r="C97" s="162"/>
      <c r="D97" s="163"/>
      <c r="E97" s="162"/>
      <c r="F97" s="163"/>
      <c r="G97" s="64"/>
      <c r="H97" s="66"/>
      <c r="I97" s="164"/>
      <c r="J97" s="65"/>
    </row>
    <row r="98" spans="1:10" x14ac:dyDescent="0.25">
      <c r="A98" s="165"/>
      <c r="B98" s="29"/>
      <c r="C98" s="297">
        <f>C96+C77</f>
        <v>1084178.4576000003</v>
      </c>
      <c r="D98" s="165"/>
      <c r="E98" s="421">
        <f>E96+E77</f>
        <v>616459.62</v>
      </c>
      <c r="G98" s="57">
        <f>G96+G77</f>
        <v>551685.43999999994</v>
      </c>
      <c r="I98" s="57">
        <f>I96+I77</f>
        <v>64774.179999999986</v>
      </c>
    </row>
    <row r="99" spans="1:10" x14ac:dyDescent="0.25">
      <c r="E99" s="57"/>
      <c r="J99" s="302"/>
    </row>
    <row r="100" spans="1:10" x14ac:dyDescent="0.25">
      <c r="I100" s="57"/>
    </row>
    <row r="101" spans="1:10" ht="15.75" x14ac:dyDescent="0.25">
      <c r="A101" s="95" t="s">
        <v>66</v>
      </c>
      <c r="B101"/>
      <c r="C101" s="98" t="s">
        <v>67</v>
      </c>
      <c r="D101" s="98"/>
      <c r="E101" s="98"/>
      <c r="F101" s="98"/>
      <c r="G101" s="504"/>
      <c r="H101" s="504"/>
    </row>
    <row r="102" spans="1:10" ht="15.75" x14ac:dyDescent="0.25">
      <c r="A102" s="104" t="s">
        <v>70</v>
      </c>
      <c r="B102"/>
      <c r="C102" s="105" t="s">
        <v>71</v>
      </c>
      <c r="D102" s="105"/>
      <c r="E102" s="105"/>
      <c r="F102" s="105"/>
      <c r="G102" s="505"/>
      <c r="H102" s="505"/>
    </row>
    <row r="103" spans="1:10" ht="15.75" x14ac:dyDescent="0.25">
      <c r="A103" s="111"/>
      <c r="B103"/>
      <c r="C103"/>
      <c r="D103"/>
      <c r="E103"/>
      <c r="F103"/>
      <c r="G103"/>
      <c r="H103"/>
    </row>
    <row r="104" spans="1:10" ht="15.75" x14ac:dyDescent="0.25">
      <c r="A104" s="608" t="s">
        <v>257</v>
      </c>
      <c r="B104" s="608"/>
      <c r="C104" s="112" t="s">
        <v>77</v>
      </c>
      <c r="D104" s="112"/>
      <c r="E104"/>
      <c r="F104"/>
      <c r="G104"/>
      <c r="H104"/>
    </row>
    <row r="105" spans="1:10" ht="15.75" x14ac:dyDescent="0.25">
      <c r="A105" s="113" t="s">
        <v>78</v>
      </c>
      <c r="B105"/>
      <c r="C105" s="605" t="s">
        <v>79</v>
      </c>
      <c r="D105" s="605"/>
      <c r="E105" s="605"/>
      <c r="F105" s="605"/>
      <c r="G105" s="500"/>
      <c r="H105" s="500"/>
    </row>
    <row r="106" spans="1:10" x14ac:dyDescent="0.25">
      <c r="C106"/>
      <c r="D106"/>
      <c r="E106"/>
      <c r="F106"/>
      <c r="G106"/>
      <c r="H106"/>
    </row>
  </sheetData>
  <mergeCells count="8">
    <mergeCell ref="A104:B104"/>
    <mergeCell ref="G17:H17"/>
    <mergeCell ref="C105:F105"/>
    <mergeCell ref="V11:AE11"/>
    <mergeCell ref="C17:D17"/>
    <mergeCell ref="E17:F17"/>
    <mergeCell ref="I17:J17"/>
    <mergeCell ref="X30:AA30"/>
  </mergeCell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106"/>
  <sheetViews>
    <sheetView topLeftCell="A12" zoomScaleNormal="100" workbookViewId="0">
      <selection activeCell="C22" sqref="C22:H98"/>
    </sheetView>
  </sheetViews>
  <sheetFormatPr defaultRowHeight="15" x14ac:dyDescent="0.25"/>
  <cols>
    <col min="1" max="1" width="46.5703125" style="2" customWidth="1"/>
    <col min="2" max="2" width="43.42578125" style="2" customWidth="1"/>
    <col min="3" max="4" width="14.28515625" style="2" customWidth="1"/>
    <col min="5" max="5" width="16.28515625" style="2" customWidth="1"/>
    <col min="6" max="6" width="12.85546875" style="2" customWidth="1"/>
    <col min="7" max="7" width="13" style="2" customWidth="1"/>
    <col min="8" max="8" width="14.7109375" style="2" customWidth="1"/>
    <col min="9" max="9" width="9.140625" style="2"/>
    <col min="10" max="10" width="8.85546875" style="2" customWidth="1"/>
    <col min="11" max="11" width="39.28515625" style="2" customWidth="1"/>
    <col min="12" max="13" width="18.85546875" style="2" customWidth="1"/>
    <col min="14" max="14" width="12.5703125" style="2" customWidth="1"/>
    <col min="15" max="15" width="15.42578125" style="2" customWidth="1"/>
    <col min="16" max="16" width="15.85546875" style="2" customWidth="1"/>
    <col min="17" max="17" width="13.85546875" style="2" customWidth="1"/>
    <col min="18" max="18" width="13" style="2" customWidth="1"/>
    <col min="19" max="19" width="13.42578125" style="2" customWidth="1"/>
    <col min="20" max="20" width="12.5703125" style="2" customWidth="1"/>
    <col min="21" max="21" width="11.42578125" style="2" customWidth="1"/>
    <col min="22" max="22" width="11.140625" style="2" customWidth="1"/>
    <col min="23" max="23" width="11.7109375" style="2" customWidth="1"/>
    <col min="24" max="24" width="11.140625" style="2" customWidth="1"/>
    <col min="25" max="25" width="10.140625" style="2" customWidth="1"/>
    <col min="26" max="26" width="13" style="2" customWidth="1"/>
    <col min="27" max="27" width="9.5703125" style="2" bestFit="1" customWidth="1"/>
    <col min="28" max="28" width="9.5703125" style="2" customWidth="1"/>
    <col min="29" max="29" width="14.28515625" style="2" customWidth="1"/>
    <col min="30" max="30" width="13.42578125" style="2" customWidth="1"/>
    <col min="31" max="16384" width="9.140625" style="2"/>
  </cols>
  <sheetData>
    <row r="1" spans="1:29" x14ac:dyDescent="0.25">
      <c r="A1" s="1" t="s">
        <v>0</v>
      </c>
      <c r="B1"/>
      <c r="C1"/>
      <c r="D1"/>
      <c r="E1"/>
    </row>
    <row r="2" spans="1:29" x14ac:dyDescent="0.25">
      <c r="A2" s="2" t="s">
        <v>1</v>
      </c>
      <c r="B2"/>
      <c r="C2"/>
      <c r="D2"/>
      <c r="E2"/>
    </row>
    <row r="3" spans="1:29" x14ac:dyDescent="0.25">
      <c r="A3" s="2" t="s">
        <v>244</v>
      </c>
      <c r="B3"/>
      <c r="C3"/>
      <c r="D3"/>
      <c r="E3"/>
    </row>
    <row r="4" spans="1:29" ht="15" customHeight="1" x14ac:dyDescent="0.25">
      <c r="A4" s="636" t="s">
        <v>3</v>
      </c>
      <c r="B4" s="636" t="s">
        <v>4</v>
      </c>
      <c r="C4" s="636"/>
      <c r="D4" s="636"/>
      <c r="E4" s="636"/>
      <c r="F4" s="637"/>
      <c r="G4" s="637"/>
      <c r="H4" s="637"/>
      <c r="K4" s="636" t="s">
        <v>5</v>
      </c>
      <c r="L4" s="636"/>
      <c r="M4" s="636"/>
      <c r="N4" s="636"/>
      <c r="O4" s="636"/>
      <c r="P4" s="636"/>
      <c r="Q4" s="636"/>
      <c r="R4" s="636"/>
      <c r="S4" s="636"/>
      <c r="T4" s="636"/>
      <c r="U4" s="636"/>
      <c r="V4" s="636"/>
      <c r="W4" s="636"/>
      <c r="X4" s="636"/>
      <c r="Y4" s="636"/>
      <c r="Z4" s="636"/>
      <c r="AA4" s="636"/>
      <c r="AB4" s="636"/>
      <c r="AC4" s="636"/>
    </row>
    <row r="5" spans="1:29" ht="15" customHeight="1" x14ac:dyDescent="0.25">
      <c r="A5" s="636" t="s">
        <v>6</v>
      </c>
      <c r="B5" s="636"/>
      <c r="C5" s="636"/>
      <c r="D5" s="636"/>
      <c r="E5" s="636"/>
      <c r="F5" s="637"/>
      <c r="G5" s="637"/>
      <c r="H5" s="637"/>
      <c r="K5" s="636" t="s">
        <v>6</v>
      </c>
      <c r="L5" s="636"/>
      <c r="M5" s="636"/>
      <c r="N5" s="636"/>
      <c r="O5" s="636"/>
      <c r="P5" s="636"/>
      <c r="Q5" s="636"/>
      <c r="R5" s="636"/>
      <c r="S5" s="636"/>
      <c r="T5" s="636"/>
      <c r="U5" s="636"/>
      <c r="V5" s="636"/>
      <c r="W5" s="636"/>
      <c r="X5" s="636"/>
      <c r="Y5" s="636"/>
      <c r="Z5" s="636"/>
      <c r="AA5" s="636"/>
      <c r="AB5" s="636"/>
      <c r="AC5" s="636"/>
    </row>
    <row r="6" spans="1:29" ht="15" customHeight="1" x14ac:dyDescent="0.3">
      <c r="A6" s="636" t="s">
        <v>7</v>
      </c>
      <c r="B6" s="636"/>
      <c r="C6" s="636"/>
      <c r="D6" s="636"/>
      <c r="E6" s="636"/>
      <c r="F6" s="637"/>
      <c r="G6" s="637"/>
      <c r="H6" s="637"/>
      <c r="J6" s="3" t="s">
        <v>7</v>
      </c>
      <c r="K6" s="636" t="s">
        <v>7</v>
      </c>
      <c r="L6" s="636"/>
      <c r="M6" s="636"/>
      <c r="N6" s="636"/>
      <c r="O6" s="636"/>
      <c r="P6" s="636"/>
      <c r="Q6" s="636"/>
      <c r="R6" s="636"/>
      <c r="S6" s="636"/>
      <c r="T6" s="636"/>
      <c r="U6" s="636"/>
      <c r="V6" s="636"/>
      <c r="W6" s="636"/>
      <c r="X6" s="636"/>
      <c r="Y6" s="636"/>
      <c r="Z6" s="636"/>
      <c r="AA6" s="636"/>
      <c r="AB6" s="636"/>
      <c r="AC6" s="636"/>
    </row>
    <row r="7" spans="1:29" ht="15" customHeight="1" x14ac:dyDescent="0.3">
      <c r="A7" s="636" t="s">
        <v>246</v>
      </c>
      <c r="B7" s="636"/>
      <c r="C7" s="636"/>
      <c r="D7" s="636"/>
      <c r="E7" s="636"/>
      <c r="F7" s="637"/>
      <c r="G7" s="637"/>
      <c r="H7" s="637"/>
      <c r="J7" s="3" t="s">
        <v>8</v>
      </c>
      <c r="K7" s="636" t="s">
        <v>246</v>
      </c>
      <c r="L7" s="636"/>
      <c r="M7" s="636"/>
      <c r="N7" s="636"/>
      <c r="O7" s="636"/>
      <c r="P7" s="636"/>
      <c r="Q7" s="636"/>
      <c r="R7" s="636"/>
      <c r="S7" s="636"/>
      <c r="T7" s="636"/>
      <c r="U7" s="636"/>
      <c r="V7" s="636"/>
      <c r="W7" s="636"/>
      <c r="X7" s="636"/>
      <c r="Y7" s="636"/>
      <c r="Z7" s="636"/>
      <c r="AA7" s="636"/>
      <c r="AB7" s="636"/>
      <c r="AC7" s="636"/>
    </row>
    <row r="8" spans="1:29" ht="15" customHeight="1" x14ac:dyDescent="0.3">
      <c r="A8" s="638" t="s">
        <v>245</v>
      </c>
      <c r="B8" s="638"/>
      <c r="C8" s="638"/>
      <c r="D8" s="638"/>
      <c r="E8" s="638"/>
      <c r="F8" s="637"/>
      <c r="G8" s="637"/>
      <c r="H8" s="637"/>
      <c r="J8" s="3"/>
      <c r="K8" s="638" t="s">
        <v>245</v>
      </c>
      <c r="L8" s="638"/>
      <c r="M8" s="638"/>
      <c r="N8" s="638"/>
      <c r="O8" s="638"/>
      <c r="P8" s="638"/>
      <c r="Q8" s="638"/>
      <c r="R8" s="638"/>
      <c r="S8" s="638"/>
      <c r="T8" s="638"/>
      <c r="U8" s="638"/>
      <c r="V8" s="638"/>
      <c r="W8" s="638"/>
      <c r="X8" s="638"/>
      <c r="Y8" s="638"/>
      <c r="Z8" s="638"/>
      <c r="AA8" s="638"/>
      <c r="AB8" s="638"/>
      <c r="AC8" s="638"/>
    </row>
    <row r="9" spans="1:29" ht="15" customHeight="1" thickBot="1" x14ac:dyDescent="0.3">
      <c r="A9" s="645" t="s">
        <v>153</v>
      </c>
      <c r="B9" s="645"/>
      <c r="C9" s="645"/>
      <c r="D9" s="645"/>
      <c r="E9" s="645"/>
      <c r="F9" s="637"/>
      <c r="G9" s="637"/>
      <c r="H9" s="637"/>
      <c r="J9" s="4"/>
      <c r="K9" s="639" t="s">
        <v>153</v>
      </c>
      <c r="L9" s="639"/>
      <c r="M9" s="639"/>
      <c r="N9" s="639"/>
      <c r="O9" s="639"/>
      <c r="P9" s="639"/>
      <c r="Q9" s="639"/>
      <c r="R9" s="639"/>
      <c r="S9" s="639"/>
      <c r="T9" s="639"/>
      <c r="U9" s="639"/>
      <c r="V9" s="639"/>
      <c r="W9" s="639"/>
      <c r="X9" s="639"/>
      <c r="Y9" s="639"/>
      <c r="Z9" s="639"/>
      <c r="AA9" s="639"/>
      <c r="AB9" s="639"/>
      <c r="AC9" s="639"/>
    </row>
    <row r="10" spans="1:29" ht="15.75" thickBot="1" x14ac:dyDescent="0.3">
      <c r="A10" s="5" t="s">
        <v>12</v>
      </c>
      <c r="B10" s="6"/>
      <c r="C10" s="7"/>
      <c r="D10" s="7"/>
      <c r="E10" s="8"/>
      <c r="K10" s="642"/>
      <c r="L10" s="642"/>
      <c r="M10" s="642"/>
      <c r="N10" s="642"/>
      <c r="O10" s="642"/>
      <c r="P10" s="642"/>
      <c r="Q10" s="642"/>
      <c r="R10" s="642"/>
      <c r="S10" s="642"/>
      <c r="T10" s="642"/>
      <c r="U10" s="642"/>
      <c r="V10" s="642"/>
      <c r="W10" s="642"/>
      <c r="X10" s="637"/>
      <c r="Y10" s="637"/>
      <c r="Z10" s="637"/>
      <c r="AA10" s="637"/>
      <c r="AB10" s="637"/>
      <c r="AC10" s="637"/>
    </row>
    <row r="11" spans="1:29" ht="16.5" thickBot="1" x14ac:dyDescent="0.3">
      <c r="A11" s="10" t="s">
        <v>13</v>
      </c>
      <c r="B11" s="11">
        <v>3205.2</v>
      </c>
      <c r="C11" s="12"/>
      <c r="D11" s="12"/>
      <c r="E11" s="13"/>
      <c r="J11" s="14"/>
      <c r="K11" s="15"/>
      <c r="L11" s="16" t="s">
        <v>14</v>
      </c>
      <c r="M11" s="501" t="s">
        <v>15</v>
      </c>
      <c r="N11" s="501" t="s">
        <v>16</v>
      </c>
      <c r="O11" s="501" t="s">
        <v>16</v>
      </c>
      <c r="P11" s="501" t="s">
        <v>17</v>
      </c>
      <c r="Q11" s="501" t="s">
        <v>18</v>
      </c>
      <c r="R11" s="16" t="s">
        <v>19</v>
      </c>
      <c r="S11" s="501" t="s">
        <v>20</v>
      </c>
      <c r="T11" s="617" t="s">
        <v>21</v>
      </c>
      <c r="U11" s="618"/>
      <c r="V11" s="618"/>
      <c r="W11" s="618"/>
      <c r="X11" s="618"/>
      <c r="Y11" s="618"/>
      <c r="Z11" s="618"/>
      <c r="AA11" s="618"/>
      <c r="AB11" s="618"/>
      <c r="AC11" s="619"/>
    </row>
    <row r="12" spans="1:29" ht="15.75" x14ac:dyDescent="0.25">
      <c r="A12" s="18" t="s">
        <v>22</v>
      </c>
      <c r="B12" s="19" t="s">
        <v>23</v>
      </c>
      <c r="C12" s="20"/>
      <c r="D12" s="20"/>
      <c r="E12" s="21"/>
      <c r="J12" s="24"/>
      <c r="K12" s="25"/>
      <c r="L12" s="198" t="s">
        <v>24</v>
      </c>
      <c r="M12" s="198" t="s">
        <v>25</v>
      </c>
      <c r="N12" s="198" t="s">
        <v>26</v>
      </c>
      <c r="O12" s="198" t="s">
        <v>26</v>
      </c>
      <c r="P12" s="198" t="s">
        <v>27</v>
      </c>
      <c r="Q12" s="198" t="s">
        <v>26</v>
      </c>
      <c r="R12" s="198" t="s">
        <v>26</v>
      </c>
      <c r="S12" s="198" t="s">
        <v>25</v>
      </c>
      <c r="T12" s="16" t="s">
        <v>28</v>
      </c>
      <c r="U12" s="16" t="s">
        <v>28</v>
      </c>
      <c r="V12" s="16" t="s">
        <v>29</v>
      </c>
      <c r="W12" s="16" t="s">
        <v>30</v>
      </c>
      <c r="X12" s="16" t="s">
        <v>31</v>
      </c>
      <c r="Y12" s="16" t="s">
        <v>249</v>
      </c>
      <c r="Z12" s="199" t="s">
        <v>168</v>
      </c>
      <c r="AA12" s="22" t="s">
        <v>32</v>
      </c>
      <c r="AB12" s="22" t="s">
        <v>170</v>
      </c>
      <c r="AC12" s="200" t="s">
        <v>171</v>
      </c>
    </row>
    <row r="13" spans="1:29" ht="16.5" thickBot="1" x14ac:dyDescent="0.3">
      <c r="A13" s="23" t="s">
        <v>33</v>
      </c>
      <c r="B13" s="11">
        <v>1902.2</v>
      </c>
      <c r="C13" s="12"/>
      <c r="D13" s="12"/>
      <c r="E13" s="13"/>
      <c r="J13" s="24"/>
      <c r="K13" s="25"/>
      <c r="L13" s="26" t="s">
        <v>34</v>
      </c>
      <c r="M13" s="26"/>
      <c r="N13" s="26" t="s">
        <v>35</v>
      </c>
      <c r="O13" s="26" t="s">
        <v>36</v>
      </c>
      <c r="P13" s="26" t="s">
        <v>26</v>
      </c>
      <c r="Q13" s="26"/>
      <c r="R13" s="26"/>
      <c r="S13" s="26" t="s">
        <v>37</v>
      </c>
      <c r="T13" s="26" t="s">
        <v>38</v>
      </c>
      <c r="U13" s="26" t="s">
        <v>36</v>
      </c>
      <c r="V13" s="26"/>
      <c r="W13" s="26"/>
      <c r="X13" s="26"/>
      <c r="Y13" s="26"/>
      <c r="Z13" s="573"/>
      <c r="AA13" s="574"/>
      <c r="AB13" s="574"/>
      <c r="AC13" s="575" t="s">
        <v>173</v>
      </c>
    </row>
    <row r="14" spans="1:29" ht="16.5" thickBot="1" x14ac:dyDescent="0.3">
      <c r="A14" s="10" t="s">
        <v>39</v>
      </c>
      <c r="B14" s="28">
        <v>0</v>
      </c>
      <c r="C14" s="29"/>
      <c r="D14" s="29"/>
      <c r="E14" s="30"/>
      <c r="J14" s="27"/>
      <c r="K14" s="31"/>
      <c r="L14" s="26" t="s">
        <v>40</v>
      </c>
      <c r="M14" s="26" t="s">
        <v>40</v>
      </c>
      <c r="N14" s="26" t="s">
        <v>40</v>
      </c>
      <c r="O14" s="26" t="s">
        <v>40</v>
      </c>
      <c r="P14" s="26" t="s">
        <v>40</v>
      </c>
      <c r="Q14" s="26" t="s">
        <v>40</v>
      </c>
      <c r="R14" s="26" t="s">
        <v>40</v>
      </c>
      <c r="S14" s="26" t="s">
        <v>41</v>
      </c>
      <c r="T14" s="26" t="s">
        <v>40</v>
      </c>
      <c r="U14" s="26" t="s">
        <v>40</v>
      </c>
      <c r="V14" s="26" t="s">
        <v>40</v>
      </c>
      <c r="W14" s="26" t="s">
        <v>40</v>
      </c>
      <c r="X14" s="26" t="s">
        <v>40</v>
      </c>
      <c r="Y14" s="32" t="s">
        <v>40</v>
      </c>
      <c r="Z14" s="32" t="s">
        <v>40</v>
      </c>
      <c r="AA14" s="32" t="s">
        <v>41</v>
      </c>
      <c r="AB14" s="32" t="s">
        <v>40</v>
      </c>
      <c r="AC14" s="203" t="s">
        <v>40</v>
      </c>
    </row>
    <row r="15" spans="1:29" ht="15.75" x14ac:dyDescent="0.25">
      <c r="A15" s="33" t="s">
        <v>42</v>
      </c>
      <c r="B15" s="34">
        <v>4</v>
      </c>
      <c r="C15" s="35"/>
      <c r="D15" s="35"/>
      <c r="E15" s="36"/>
      <c r="J15" s="37" t="s">
        <v>43</v>
      </c>
      <c r="K15" s="38" t="s">
        <v>154</v>
      </c>
      <c r="L15" s="39">
        <v>0</v>
      </c>
      <c r="M15" s="39"/>
      <c r="N15" s="39"/>
      <c r="O15" s="39"/>
      <c r="P15" s="39"/>
      <c r="Q15" s="39"/>
      <c r="R15" s="39"/>
      <c r="S15" s="40"/>
      <c r="T15" s="41"/>
      <c r="U15" s="40"/>
      <c r="V15" s="40"/>
      <c r="W15" s="40"/>
      <c r="X15" s="205"/>
      <c r="Y15" s="206"/>
      <c r="Z15" s="206"/>
      <c r="AA15" s="206"/>
      <c r="AB15" s="207"/>
      <c r="AC15" s="42"/>
    </row>
    <row r="16" spans="1:29" ht="16.5" thickBot="1" x14ac:dyDescent="0.3">
      <c r="A16" s="43" t="s">
        <v>44</v>
      </c>
      <c r="B16" s="28">
        <v>2</v>
      </c>
      <c r="C16" s="20"/>
      <c r="D16" s="20"/>
      <c r="E16" s="21"/>
      <c r="J16" s="24"/>
      <c r="K16" s="44"/>
      <c r="L16" s="45"/>
      <c r="M16" s="45"/>
      <c r="N16" s="46"/>
      <c r="O16" s="46"/>
      <c r="P16" s="46"/>
      <c r="Q16" s="46"/>
      <c r="R16" s="46"/>
      <c r="S16" s="45"/>
      <c r="T16" s="45"/>
      <c r="U16" s="45"/>
      <c r="V16" s="45"/>
      <c r="W16" s="45"/>
      <c r="X16" s="45"/>
      <c r="Y16" s="208"/>
      <c r="Z16" s="208"/>
      <c r="AA16" s="208"/>
      <c r="AB16" s="209"/>
      <c r="AC16" s="47"/>
    </row>
    <row r="17" spans="1:30" ht="16.5" thickBot="1" x14ac:dyDescent="0.3">
      <c r="A17" s="48"/>
      <c r="B17" s="48"/>
      <c r="C17" s="606" t="s">
        <v>45</v>
      </c>
      <c r="D17" s="607"/>
      <c r="E17" s="606" t="s">
        <v>46</v>
      </c>
      <c r="F17" s="625"/>
      <c r="G17" s="606" t="s">
        <v>47</v>
      </c>
      <c r="H17" s="607"/>
      <c r="J17" s="24"/>
      <c r="K17" s="44"/>
      <c r="L17" s="45"/>
      <c r="M17" s="45"/>
      <c r="N17" s="46"/>
      <c r="O17" s="46"/>
      <c r="P17" s="46"/>
      <c r="Q17" s="46"/>
      <c r="R17" s="46"/>
      <c r="S17" s="45"/>
      <c r="T17" s="45"/>
      <c r="U17" s="45"/>
      <c r="V17" s="45"/>
      <c r="W17" s="45"/>
      <c r="X17" s="210"/>
      <c r="Y17" s="208"/>
      <c r="Z17" s="208"/>
      <c r="AA17" s="208"/>
      <c r="AB17" s="209"/>
      <c r="AC17" s="47"/>
    </row>
    <row r="18" spans="1:30" ht="15.75" x14ac:dyDescent="0.25">
      <c r="A18" s="50" t="s">
        <v>48</v>
      </c>
      <c r="B18" s="50" t="s">
        <v>49</v>
      </c>
      <c r="C18" s="538" t="s">
        <v>50</v>
      </c>
      <c r="D18" s="539" t="s">
        <v>51</v>
      </c>
      <c r="E18" s="538" t="s">
        <v>50</v>
      </c>
      <c r="F18" s="540" t="s">
        <v>51</v>
      </c>
      <c r="G18" s="538" t="s">
        <v>50</v>
      </c>
      <c r="H18" s="539" t="s">
        <v>51</v>
      </c>
      <c r="J18" s="54">
        <v>1</v>
      </c>
      <c r="K18" s="55" t="s">
        <v>62</v>
      </c>
      <c r="L18" s="46"/>
      <c r="M18" s="46"/>
      <c r="N18" s="46"/>
      <c r="O18" s="46"/>
      <c r="P18" s="46"/>
      <c r="Q18" s="46"/>
      <c r="R18" s="46"/>
      <c r="S18" s="46"/>
      <c r="T18" s="46"/>
      <c r="U18" s="46"/>
      <c r="V18" s="46"/>
      <c r="W18" s="46"/>
      <c r="X18" s="212"/>
      <c r="Y18" s="208"/>
      <c r="Z18" s="208"/>
      <c r="AA18" s="208"/>
      <c r="AB18" s="209"/>
      <c r="AC18" s="47"/>
      <c r="AD18" s="57"/>
    </row>
    <row r="19" spans="1:30" ht="15.75" x14ac:dyDescent="0.25">
      <c r="A19" s="50" t="s">
        <v>53</v>
      </c>
      <c r="B19" s="50" t="s">
        <v>54</v>
      </c>
      <c r="C19" s="542" t="s">
        <v>55</v>
      </c>
      <c r="D19" s="543" t="s">
        <v>56</v>
      </c>
      <c r="E19" s="542" t="s">
        <v>55</v>
      </c>
      <c r="F19" s="544" t="s">
        <v>57</v>
      </c>
      <c r="G19" s="542" t="s">
        <v>55</v>
      </c>
      <c r="H19" s="543" t="s">
        <v>57</v>
      </c>
      <c r="J19" s="54">
        <v>2</v>
      </c>
      <c r="K19" s="44" t="s">
        <v>155</v>
      </c>
      <c r="L19" s="46">
        <v>109742.12</v>
      </c>
      <c r="M19" s="46">
        <v>17234.88</v>
      </c>
      <c r="N19" s="46">
        <v>467.95</v>
      </c>
      <c r="O19" s="46">
        <v>1799.94</v>
      </c>
      <c r="P19" s="46">
        <v>1618.03</v>
      </c>
      <c r="Q19" s="46">
        <v>512.53</v>
      </c>
      <c r="R19" s="46">
        <v>5824.59</v>
      </c>
      <c r="S19" s="46">
        <f>SUM(T19:AC19)</f>
        <v>178235.68000000002</v>
      </c>
      <c r="T19" s="46">
        <v>3306.11</v>
      </c>
      <c r="U19" s="46">
        <v>12716.79</v>
      </c>
      <c r="V19" s="46">
        <v>4675.72</v>
      </c>
      <c r="W19" s="46">
        <v>13171.94</v>
      </c>
      <c r="X19" s="212">
        <v>1736.7</v>
      </c>
      <c r="Y19" s="215">
        <v>5280</v>
      </c>
      <c r="Z19" s="215">
        <v>129639.59</v>
      </c>
      <c r="AA19" s="215">
        <v>5022.41</v>
      </c>
      <c r="AB19" s="216">
        <v>2686.42</v>
      </c>
      <c r="AC19" s="61">
        <v>0</v>
      </c>
      <c r="AD19" s="57"/>
    </row>
    <row r="20" spans="1:30" ht="15.75" x14ac:dyDescent="0.25">
      <c r="A20" s="62"/>
      <c r="B20" s="62"/>
      <c r="C20" s="546"/>
      <c r="D20" s="543" t="s">
        <v>58</v>
      </c>
      <c r="E20" s="546"/>
      <c r="F20" s="544" t="s">
        <v>58</v>
      </c>
      <c r="G20" s="546"/>
      <c r="H20" s="543" t="s">
        <v>58</v>
      </c>
      <c r="J20" s="54"/>
      <c r="K20" s="44"/>
      <c r="L20" s="46"/>
      <c r="M20" s="46"/>
      <c r="N20" s="46"/>
      <c r="O20" s="46"/>
      <c r="P20" s="46"/>
      <c r="Q20" s="46"/>
      <c r="R20" s="46"/>
      <c r="S20" s="46"/>
      <c r="T20" s="46"/>
      <c r="U20" s="46"/>
      <c r="V20" s="46"/>
      <c r="W20" s="46"/>
      <c r="X20" s="212"/>
      <c r="Y20" s="208"/>
      <c r="Z20" s="208"/>
      <c r="AA20" s="208"/>
      <c r="AB20" s="209"/>
      <c r="AC20" s="218"/>
      <c r="AD20" s="57"/>
    </row>
    <row r="21" spans="1:30" ht="16.5" thickBot="1" x14ac:dyDescent="0.3">
      <c r="A21" s="63"/>
      <c r="B21" s="63"/>
      <c r="C21" s="548" t="s">
        <v>41</v>
      </c>
      <c r="D21" s="549" t="s">
        <v>40</v>
      </c>
      <c r="E21" s="548" t="s">
        <v>41</v>
      </c>
      <c r="F21" s="550" t="s">
        <v>40</v>
      </c>
      <c r="G21" s="548" t="s">
        <v>41</v>
      </c>
      <c r="H21" s="549" t="s">
        <v>40</v>
      </c>
      <c r="J21" s="54">
        <v>3</v>
      </c>
      <c r="K21" s="44" t="s">
        <v>156</v>
      </c>
      <c r="L21" s="46">
        <v>22245.05</v>
      </c>
      <c r="M21" s="46">
        <v>2037.38</v>
      </c>
      <c r="N21" s="46">
        <v>94.86</v>
      </c>
      <c r="O21" s="46">
        <v>364.85</v>
      </c>
      <c r="P21" s="46">
        <v>327.98</v>
      </c>
      <c r="Q21" s="46">
        <v>103.9</v>
      </c>
      <c r="R21" s="46">
        <v>1180.67</v>
      </c>
      <c r="S21" s="46">
        <f t="shared" ref="S21:S23" si="0">SUM(T21:AC21)</f>
        <v>13114.929999999998</v>
      </c>
      <c r="T21" s="46">
        <v>18.02</v>
      </c>
      <c r="U21" s="46">
        <v>69.31</v>
      </c>
      <c r="V21" s="46">
        <v>63.85</v>
      </c>
      <c r="W21" s="46">
        <v>135.1</v>
      </c>
      <c r="X21" s="212">
        <v>96.45</v>
      </c>
      <c r="Y21" s="215">
        <v>0</v>
      </c>
      <c r="Z21" s="215">
        <v>11355.63</v>
      </c>
      <c r="AA21" s="215">
        <v>845.74</v>
      </c>
      <c r="AB21" s="216">
        <v>530.83000000000004</v>
      </c>
      <c r="AC21" s="47">
        <v>0</v>
      </c>
      <c r="AD21" s="57"/>
    </row>
    <row r="22" spans="1:30" ht="24.75" customHeight="1" x14ac:dyDescent="0.25">
      <c r="A22" s="67" t="s">
        <v>59</v>
      </c>
      <c r="B22" s="68"/>
      <c r="C22" s="69">
        <v>18527.428</v>
      </c>
      <c r="D22" s="70">
        <v>4.87</v>
      </c>
      <c r="E22" s="69">
        <v>18527.428</v>
      </c>
      <c r="F22" s="70">
        <v>4.87</v>
      </c>
      <c r="G22" s="71">
        <v>0</v>
      </c>
      <c r="H22" s="72">
        <v>0</v>
      </c>
      <c r="J22" s="54"/>
      <c r="K22" s="44"/>
      <c r="L22" s="46"/>
      <c r="M22" s="46"/>
      <c r="N22" s="46"/>
      <c r="O22" s="46"/>
      <c r="P22" s="46"/>
      <c r="Q22" s="46"/>
      <c r="R22" s="46"/>
      <c r="S22" s="46"/>
      <c r="T22" s="46"/>
      <c r="U22" s="46"/>
      <c r="V22" s="46"/>
      <c r="W22" s="46"/>
      <c r="X22" s="212"/>
      <c r="Y22" s="208"/>
      <c r="Z22" s="208"/>
      <c r="AA22" s="208"/>
      <c r="AB22" s="209"/>
      <c r="AC22" s="47"/>
      <c r="AD22" s="57"/>
    </row>
    <row r="23" spans="1:30" ht="27.75" customHeight="1" x14ac:dyDescent="0.25">
      <c r="A23" s="73" t="s">
        <v>60</v>
      </c>
      <c r="B23" s="73" t="s">
        <v>61</v>
      </c>
      <c r="C23" s="74"/>
      <c r="D23" s="75"/>
      <c r="E23" s="74"/>
      <c r="F23" s="75"/>
      <c r="G23" s="74"/>
      <c r="H23" s="75"/>
      <c r="J23" s="54">
        <v>4</v>
      </c>
      <c r="K23" s="44" t="s">
        <v>264</v>
      </c>
      <c r="L23" s="46">
        <f>L18+L19-L21</f>
        <v>87497.069999999992</v>
      </c>
      <c r="M23" s="215">
        <f>M18+M19-M21</f>
        <v>15197.5</v>
      </c>
      <c r="N23" s="215">
        <f t="shared" ref="N23:AC23" si="1">N18+N19-N21</f>
        <v>373.09</v>
      </c>
      <c r="O23" s="215">
        <f t="shared" si="1"/>
        <v>1435.0900000000001</v>
      </c>
      <c r="P23" s="215">
        <f t="shared" si="1"/>
        <v>1290.05</v>
      </c>
      <c r="Q23" s="215">
        <f t="shared" si="1"/>
        <v>408.63</v>
      </c>
      <c r="R23" s="215">
        <f t="shared" si="1"/>
        <v>4643.92</v>
      </c>
      <c r="S23" s="215">
        <f t="shared" si="0"/>
        <v>165120.75</v>
      </c>
      <c r="T23" s="215">
        <f t="shared" si="1"/>
        <v>3288.09</v>
      </c>
      <c r="U23" s="215">
        <f t="shared" si="1"/>
        <v>12647.480000000001</v>
      </c>
      <c r="V23" s="215">
        <f t="shared" si="1"/>
        <v>4611.87</v>
      </c>
      <c r="W23" s="215">
        <f t="shared" si="1"/>
        <v>13036.84</v>
      </c>
      <c r="X23" s="215">
        <f t="shared" si="1"/>
        <v>1640.25</v>
      </c>
      <c r="Y23" s="215">
        <f t="shared" si="1"/>
        <v>5280</v>
      </c>
      <c r="Z23" s="215">
        <f t="shared" si="1"/>
        <v>118283.95999999999</v>
      </c>
      <c r="AA23" s="215">
        <f t="shared" si="1"/>
        <v>4176.67</v>
      </c>
      <c r="AB23" s="215">
        <f t="shared" si="1"/>
        <v>2155.59</v>
      </c>
      <c r="AC23" s="46">
        <f t="shared" si="1"/>
        <v>0</v>
      </c>
      <c r="AD23" s="57"/>
    </row>
    <row r="24" spans="1:30" ht="15.75" x14ac:dyDescent="0.25">
      <c r="A24" s="77"/>
      <c r="B24" s="78"/>
      <c r="C24" s="79"/>
      <c r="D24" s="80"/>
      <c r="E24" s="79"/>
      <c r="F24" s="330"/>
      <c r="G24" s="81"/>
      <c r="H24" s="80"/>
      <c r="J24" s="54"/>
      <c r="K24" s="44"/>
      <c r="L24" s="82"/>
      <c r="M24" s="82"/>
      <c r="N24" s="82"/>
      <c r="O24" s="82"/>
      <c r="P24" s="82"/>
      <c r="Q24" s="82"/>
      <c r="R24" s="82"/>
      <c r="S24" s="82"/>
      <c r="T24" s="46"/>
      <c r="U24" s="46"/>
      <c r="V24" s="46"/>
      <c r="W24" s="46"/>
      <c r="X24" s="212"/>
      <c r="Y24" s="208"/>
      <c r="Z24" s="208"/>
      <c r="AA24" s="208"/>
      <c r="AB24" s="209"/>
      <c r="AC24" s="47"/>
    </row>
    <row r="25" spans="1:30" ht="23.25" customHeight="1" thickBot="1" x14ac:dyDescent="0.3">
      <c r="A25" s="83" t="s">
        <v>63</v>
      </c>
      <c r="B25" s="84"/>
      <c r="C25" s="85">
        <v>15217.6</v>
      </c>
      <c r="D25" s="86">
        <v>4</v>
      </c>
      <c r="E25" s="85">
        <v>15217.6</v>
      </c>
      <c r="F25" s="86">
        <v>4</v>
      </c>
      <c r="G25" s="71">
        <v>0</v>
      </c>
      <c r="H25" s="72">
        <v>0</v>
      </c>
      <c r="J25" s="87">
        <v>5</v>
      </c>
      <c r="K25" s="88" t="s">
        <v>64</v>
      </c>
      <c r="L25" s="383">
        <v>173474.77727999998</v>
      </c>
      <c r="M25" s="89"/>
      <c r="N25" s="90"/>
      <c r="O25" s="90"/>
      <c r="P25" s="90"/>
      <c r="Q25" s="90"/>
      <c r="R25" s="90"/>
      <c r="S25" s="90"/>
      <c r="T25" s="90"/>
      <c r="U25" s="90"/>
      <c r="V25" s="90"/>
      <c r="W25" s="90"/>
      <c r="X25" s="247"/>
      <c r="Y25" s="248"/>
      <c r="Z25" s="248"/>
      <c r="AA25" s="248"/>
      <c r="AB25" s="249"/>
      <c r="AC25" s="91"/>
    </row>
    <row r="26" spans="1:30" ht="120" x14ac:dyDescent="0.25">
      <c r="A26" s="73" t="s">
        <v>60</v>
      </c>
      <c r="B26" s="73" t="s">
        <v>65</v>
      </c>
      <c r="C26" s="92"/>
      <c r="D26" s="86"/>
      <c r="E26" s="93"/>
      <c r="F26" s="75"/>
      <c r="G26" s="94"/>
      <c r="H26" s="86"/>
      <c r="J26" s="95"/>
      <c r="K26" s="95"/>
      <c r="L26"/>
      <c r="M26"/>
      <c r="N26" s="96"/>
      <c r="O26" s="96"/>
      <c r="P26" s="96"/>
      <c r="Q26" s="96"/>
      <c r="R26" s="96"/>
      <c r="S26" s="97"/>
      <c r="T26" s="97"/>
      <c r="U26" s="97"/>
      <c r="V26" s="98" t="s">
        <v>67</v>
      </c>
      <c r="W26" s="98"/>
      <c r="X26" s="98"/>
      <c r="Y26" s="98"/>
    </row>
    <row r="27" spans="1:30" ht="15.75" x14ac:dyDescent="0.25">
      <c r="A27" s="99" t="s">
        <v>68</v>
      </c>
      <c r="B27" s="100" t="s">
        <v>69</v>
      </c>
      <c r="C27" s="71">
        <v>9495.7824000000001</v>
      </c>
      <c r="D27" s="101">
        <v>2.496</v>
      </c>
      <c r="E27" s="102">
        <v>9495.7824000000001</v>
      </c>
      <c r="F27" s="101">
        <v>2.496</v>
      </c>
      <c r="G27" s="115">
        <v>0</v>
      </c>
      <c r="H27" s="72">
        <v>0</v>
      </c>
      <c r="J27" s="95"/>
      <c r="K27" s="104"/>
      <c r="L27"/>
      <c r="M27"/>
      <c r="N27" s="97"/>
      <c r="O27" s="97"/>
      <c r="P27" s="97"/>
      <c r="Q27" s="97"/>
      <c r="R27" s="97"/>
      <c r="S27" s="97"/>
      <c r="T27" s="97"/>
      <c r="U27" s="97"/>
      <c r="V27" s="105" t="s">
        <v>71</v>
      </c>
      <c r="W27" s="105"/>
      <c r="X27" s="105"/>
      <c r="Y27" s="105"/>
    </row>
    <row r="28" spans="1:30" ht="15.75" x14ac:dyDescent="0.25">
      <c r="A28" s="106" t="s">
        <v>72</v>
      </c>
      <c r="B28" s="50" t="s">
        <v>73</v>
      </c>
      <c r="C28" s="107"/>
      <c r="D28" s="108" t="s">
        <v>34</v>
      </c>
      <c r="E28" s="107"/>
      <c r="F28" s="108" t="s">
        <v>34</v>
      </c>
      <c r="G28" s="109"/>
      <c r="H28" s="110" t="s">
        <v>34</v>
      </c>
      <c r="J28" s="95"/>
      <c r="K28" s="111"/>
      <c r="L28"/>
      <c r="M28"/>
      <c r="N28" s="97"/>
      <c r="O28" s="97"/>
      <c r="P28" s="97"/>
      <c r="Q28" s="97"/>
      <c r="R28" s="97"/>
      <c r="S28" s="97"/>
      <c r="T28" s="97"/>
      <c r="U28" s="97"/>
      <c r="V28"/>
      <c r="W28"/>
      <c r="X28"/>
      <c r="Y28"/>
    </row>
    <row r="29" spans="1:30" ht="15.75" x14ac:dyDescent="0.25">
      <c r="A29" s="106" t="s">
        <v>74</v>
      </c>
      <c r="B29" s="50" t="s">
        <v>75</v>
      </c>
      <c r="C29" s="107"/>
      <c r="D29" s="108"/>
      <c r="E29" s="107"/>
      <c r="F29" s="108"/>
      <c r="G29" s="109"/>
      <c r="H29" s="110"/>
      <c r="J29" s="95"/>
      <c r="K29" s="112"/>
      <c r="L29" s="112"/>
      <c r="M29" s="112"/>
      <c r="N29" s="97"/>
      <c r="O29" s="97"/>
      <c r="P29" s="97"/>
      <c r="Q29" s="97"/>
      <c r="R29" s="97"/>
      <c r="S29" s="97"/>
      <c r="T29" s="97"/>
      <c r="U29" s="97"/>
      <c r="V29" s="112" t="s">
        <v>77</v>
      </c>
      <c r="W29" s="112"/>
      <c r="X29"/>
      <c r="Y29"/>
    </row>
    <row r="30" spans="1:30" ht="15.75" x14ac:dyDescent="0.25">
      <c r="A30" s="106"/>
      <c r="B30" s="50"/>
      <c r="C30" s="107"/>
      <c r="D30" s="108"/>
      <c r="E30" s="331"/>
      <c r="F30" s="121"/>
      <c r="G30" s="109"/>
      <c r="H30" s="110"/>
      <c r="J30" s="95"/>
      <c r="K30" s="113"/>
      <c r="L30"/>
      <c r="M30"/>
      <c r="N30" s="97"/>
      <c r="O30" s="97"/>
      <c r="P30" s="97"/>
      <c r="Q30" s="97"/>
      <c r="R30" s="97"/>
      <c r="S30" s="97"/>
      <c r="T30" s="97"/>
      <c r="U30" s="97"/>
      <c r="V30" s="605" t="s">
        <v>79</v>
      </c>
      <c r="W30" s="605"/>
      <c r="X30" s="605"/>
      <c r="Y30" s="605"/>
    </row>
    <row r="31" spans="1:30" ht="15.75" x14ac:dyDescent="0.25">
      <c r="A31" s="99" t="s">
        <v>80</v>
      </c>
      <c r="B31" s="100" t="s">
        <v>81</v>
      </c>
      <c r="C31" s="102">
        <v>8635.9879999999994</v>
      </c>
      <c r="D31" s="312">
        <v>2.27</v>
      </c>
      <c r="E31" s="102">
        <v>8635.9879999999994</v>
      </c>
      <c r="F31" s="101">
        <v>2.27</v>
      </c>
      <c r="G31" s="115">
        <v>0</v>
      </c>
      <c r="H31" s="103">
        <v>0</v>
      </c>
      <c r="J31" s="95"/>
      <c r="K31" s="95"/>
      <c r="L31" s="95"/>
      <c r="M31" s="95"/>
      <c r="N31" s="97"/>
      <c r="O31" s="97"/>
      <c r="P31" s="97"/>
      <c r="Q31" s="97"/>
      <c r="R31" s="97"/>
      <c r="S31" s="97"/>
      <c r="T31" s="116"/>
      <c r="U31" s="97"/>
      <c r="V31"/>
      <c r="W31"/>
      <c r="X31"/>
      <c r="Y31"/>
    </row>
    <row r="32" spans="1:30" ht="15.75" x14ac:dyDescent="0.25">
      <c r="A32" s="106" t="s">
        <v>82</v>
      </c>
      <c r="B32" s="50"/>
      <c r="C32" s="109"/>
      <c r="D32" s="332"/>
      <c r="E32" s="109"/>
      <c r="F32" s="108"/>
      <c r="G32" s="109"/>
      <c r="H32" s="110"/>
      <c r="J32" s="95"/>
      <c r="K32" s="117"/>
      <c r="L32" s="97"/>
      <c r="M32" s="97"/>
      <c r="N32" s="97"/>
      <c r="O32" s="97"/>
      <c r="P32" s="97"/>
      <c r="Q32" s="97"/>
      <c r="R32" s="97"/>
      <c r="S32" s="97"/>
      <c r="T32" s="97"/>
      <c r="U32" s="97"/>
      <c r="V32" s="97"/>
      <c r="W32" s="97"/>
      <c r="X32" s="97"/>
    </row>
    <row r="33" spans="1:24" ht="15.75" x14ac:dyDescent="0.25">
      <c r="A33" s="118" t="s">
        <v>83</v>
      </c>
      <c r="B33" s="119"/>
      <c r="C33" s="120"/>
      <c r="D33" s="333"/>
      <c r="E33" s="120"/>
      <c r="F33" s="121"/>
      <c r="G33" s="120"/>
      <c r="H33" s="122"/>
      <c r="J33" s="123"/>
      <c r="K33" s="124"/>
      <c r="L33" s="125"/>
      <c r="M33" s="125"/>
      <c r="N33" s="96"/>
      <c r="O33" s="96"/>
      <c r="P33" s="96"/>
      <c r="Q33" s="96"/>
      <c r="R33" s="96"/>
      <c r="S33" s="96"/>
      <c r="T33" s="97"/>
      <c r="U33" s="97"/>
      <c r="V33" s="97"/>
      <c r="W33" s="97"/>
      <c r="X33" s="97"/>
    </row>
    <row r="34" spans="1:24" ht="28.5" x14ac:dyDescent="0.25">
      <c r="A34" s="126" t="s">
        <v>84</v>
      </c>
      <c r="B34" s="100"/>
      <c r="C34" s="127">
        <v>26232.098880000001</v>
      </c>
      <c r="D34" s="334">
        <v>6.8952</v>
      </c>
      <c r="E34" s="335">
        <v>26232.098880000001</v>
      </c>
      <c r="F34" s="128">
        <v>6.8952</v>
      </c>
      <c r="G34" s="129">
        <v>0</v>
      </c>
      <c r="H34" s="128">
        <v>0</v>
      </c>
      <c r="J34" s="95"/>
      <c r="K34" s="124"/>
      <c r="L34" s="97"/>
      <c r="M34" s="97"/>
      <c r="N34" s="97"/>
      <c r="O34" s="97"/>
      <c r="P34" s="97"/>
      <c r="Q34" s="97"/>
      <c r="R34" s="97"/>
      <c r="S34" s="97"/>
      <c r="T34" s="97"/>
      <c r="U34" s="97"/>
      <c r="V34" s="97"/>
      <c r="W34" s="97"/>
      <c r="X34" s="97"/>
    </row>
    <row r="35" spans="1:24" ht="15.75" x14ac:dyDescent="0.25">
      <c r="A35" s="131" t="s">
        <v>85</v>
      </c>
      <c r="B35" s="132" t="s">
        <v>86</v>
      </c>
      <c r="C35" s="133"/>
      <c r="D35" s="134"/>
      <c r="E35" s="133"/>
      <c r="F35" s="134"/>
      <c r="G35" s="135"/>
      <c r="H35" s="136"/>
      <c r="J35" s="95"/>
      <c r="K35" s="95"/>
      <c r="L35" s="95"/>
      <c r="M35" s="95"/>
      <c r="N35" s="96"/>
      <c r="O35" s="96"/>
      <c r="P35" s="96"/>
      <c r="Q35" s="96"/>
      <c r="R35" s="96"/>
      <c r="S35" s="97"/>
      <c r="T35" s="97"/>
      <c r="U35" s="97"/>
      <c r="V35" s="97"/>
      <c r="W35" s="97"/>
      <c r="X35" s="97"/>
    </row>
    <row r="36" spans="1:24" ht="15.75" x14ac:dyDescent="0.25">
      <c r="A36" s="137" t="s">
        <v>87</v>
      </c>
      <c r="B36" s="138"/>
      <c r="C36" s="133"/>
      <c r="D36" s="134"/>
      <c r="E36" s="133"/>
      <c r="F36" s="134"/>
      <c r="G36" s="135"/>
      <c r="H36" s="136"/>
      <c r="J36" s="95"/>
      <c r="K36" s="95"/>
      <c r="L36" s="95"/>
      <c r="M36" s="95"/>
      <c r="N36" s="97"/>
      <c r="O36" s="97"/>
      <c r="P36" s="97"/>
      <c r="Q36" s="97"/>
      <c r="R36" s="97"/>
      <c r="S36" s="97"/>
      <c r="T36" s="97"/>
      <c r="U36" s="97"/>
      <c r="V36" s="97"/>
      <c r="W36" s="97"/>
      <c r="X36" s="97"/>
    </row>
    <row r="37" spans="1:24" ht="15.75" x14ac:dyDescent="0.25">
      <c r="A37" s="131" t="s">
        <v>88</v>
      </c>
      <c r="B37" s="132" t="s">
        <v>89</v>
      </c>
      <c r="C37" s="133"/>
      <c r="D37" s="134"/>
      <c r="E37" s="133"/>
      <c r="F37" s="134"/>
      <c r="G37" s="135"/>
      <c r="H37" s="136"/>
      <c r="J37" s="95"/>
      <c r="K37" s="95"/>
      <c r="L37" s="97"/>
      <c r="M37" s="97"/>
      <c r="N37" s="97"/>
      <c r="O37" s="97"/>
      <c r="P37" s="97"/>
      <c r="Q37" s="97"/>
      <c r="R37" s="97"/>
      <c r="S37" s="97"/>
      <c r="T37" s="97"/>
      <c r="U37" s="97"/>
      <c r="V37" s="97"/>
      <c r="W37" s="97"/>
      <c r="X37" s="97"/>
    </row>
    <row r="38" spans="1:24" ht="15.75" x14ac:dyDescent="0.25">
      <c r="A38" s="137"/>
      <c r="B38" s="138"/>
      <c r="C38" s="133"/>
      <c r="D38" s="134"/>
      <c r="E38" s="133"/>
      <c r="F38" s="134"/>
      <c r="G38" s="135"/>
      <c r="H38" s="136"/>
      <c r="J38" s="95"/>
      <c r="K38" s="95"/>
      <c r="L38" s="97"/>
      <c r="M38" s="97"/>
      <c r="N38" s="95"/>
      <c r="O38" s="95"/>
      <c r="P38" s="95"/>
      <c r="Q38" s="95"/>
      <c r="R38" s="95"/>
      <c r="S38" s="97"/>
      <c r="T38" s="97"/>
      <c r="U38" s="97"/>
      <c r="V38" s="97"/>
      <c r="W38" s="97"/>
      <c r="X38" s="97"/>
    </row>
    <row r="39" spans="1:24" ht="15.75" x14ac:dyDescent="0.25">
      <c r="A39" s="139" t="s">
        <v>90</v>
      </c>
      <c r="B39" s="132"/>
      <c r="C39" s="133"/>
      <c r="D39" s="134"/>
      <c r="E39" s="133"/>
      <c r="F39" s="134"/>
      <c r="G39" s="135"/>
      <c r="H39" s="136"/>
      <c r="J39" s="95"/>
      <c r="K39" s="95"/>
      <c r="L39" s="125"/>
      <c r="M39" s="125"/>
      <c r="N39" s="95"/>
      <c r="O39" s="95"/>
      <c r="P39" s="95"/>
      <c r="Q39" s="95"/>
      <c r="R39" s="95"/>
      <c r="S39" s="97"/>
      <c r="T39" s="97"/>
      <c r="U39" s="97"/>
      <c r="V39" s="97"/>
      <c r="W39" s="97"/>
      <c r="X39" s="97"/>
    </row>
    <row r="40" spans="1:24" ht="15.75" x14ac:dyDescent="0.25">
      <c r="A40" s="140" t="s">
        <v>91</v>
      </c>
      <c r="B40" s="141" t="s">
        <v>89</v>
      </c>
      <c r="C40" s="133"/>
      <c r="D40" s="134"/>
      <c r="E40" s="133"/>
      <c r="F40" s="134"/>
      <c r="G40" s="135"/>
      <c r="H40" s="136"/>
      <c r="J40" s="95"/>
      <c r="K40" s="124"/>
      <c r="L40" s="95"/>
      <c r="M40" s="95"/>
      <c r="N40" s="95"/>
      <c r="O40" s="95"/>
      <c r="P40" s="95"/>
      <c r="Q40" s="95"/>
      <c r="R40" s="95"/>
      <c r="S40" s="97"/>
      <c r="T40" s="97"/>
      <c r="U40" s="97"/>
      <c r="V40" s="97"/>
      <c r="W40" s="97"/>
      <c r="X40" s="97"/>
    </row>
    <row r="41" spans="1:24" ht="15.75" x14ac:dyDescent="0.25">
      <c r="A41" s="139" t="s">
        <v>92</v>
      </c>
      <c r="B41" s="132"/>
      <c r="C41" s="133"/>
      <c r="D41" s="134"/>
      <c r="E41" s="133"/>
      <c r="F41" s="134"/>
      <c r="G41" s="135"/>
      <c r="H41" s="136"/>
      <c r="J41" s="95"/>
      <c r="K41" s="95"/>
      <c r="L41" s="95"/>
      <c r="M41" s="95"/>
      <c r="N41" s="95"/>
      <c r="O41" s="95"/>
      <c r="P41" s="95"/>
      <c r="Q41" s="95"/>
      <c r="R41" s="95"/>
      <c r="S41" s="97"/>
      <c r="T41" s="97"/>
      <c r="U41" s="97"/>
      <c r="V41" s="97"/>
      <c r="W41" s="97"/>
      <c r="X41" s="97"/>
    </row>
    <row r="42" spans="1:24" x14ac:dyDescent="0.25">
      <c r="A42" s="140" t="s">
        <v>93</v>
      </c>
      <c r="B42" s="141" t="s">
        <v>94</v>
      </c>
      <c r="C42" s="133"/>
      <c r="D42" s="134"/>
      <c r="E42" s="133"/>
      <c r="F42" s="134"/>
      <c r="G42" s="135"/>
      <c r="H42" s="136"/>
      <c r="J42" s="56"/>
      <c r="K42" s="56"/>
      <c r="L42" s="56"/>
      <c r="M42" s="56"/>
      <c r="N42" s="56"/>
      <c r="O42" s="56"/>
      <c r="P42" s="56"/>
      <c r="Q42" s="56"/>
      <c r="R42" s="56"/>
      <c r="S42" s="56"/>
      <c r="T42" s="56"/>
      <c r="U42" s="56"/>
      <c r="V42" s="56"/>
      <c r="W42" s="56"/>
      <c r="X42" s="56"/>
    </row>
    <row r="43" spans="1:24" x14ac:dyDescent="0.25">
      <c r="A43" s="140" t="s">
        <v>95</v>
      </c>
      <c r="B43" s="138" t="s">
        <v>94</v>
      </c>
      <c r="C43" s="133"/>
      <c r="D43" s="134"/>
      <c r="E43" s="133"/>
      <c r="F43" s="134"/>
      <c r="G43" s="135"/>
      <c r="H43" s="136"/>
      <c r="J43" s="56"/>
      <c r="K43" s="56"/>
      <c r="L43" s="56"/>
      <c r="M43" s="56"/>
      <c r="N43" s="56"/>
      <c r="O43" s="56"/>
      <c r="P43" s="56"/>
      <c r="Q43" s="56"/>
      <c r="R43" s="56"/>
      <c r="S43" s="56"/>
      <c r="T43" s="56"/>
      <c r="U43" s="56"/>
      <c r="V43" s="56"/>
      <c r="W43" s="56"/>
      <c r="X43" s="56"/>
    </row>
    <row r="44" spans="1:24" x14ac:dyDescent="0.25">
      <c r="A44" s="142" t="s">
        <v>96</v>
      </c>
      <c r="B44" s="141"/>
      <c r="C44" s="133"/>
      <c r="D44" s="134"/>
      <c r="E44" s="133"/>
      <c r="F44" s="134"/>
      <c r="G44" s="135"/>
      <c r="H44" s="136"/>
    </row>
    <row r="45" spans="1:24" x14ac:dyDescent="0.25">
      <c r="A45" s="142" t="s">
        <v>97</v>
      </c>
      <c r="B45" s="141"/>
      <c r="C45" s="133"/>
      <c r="D45" s="134"/>
      <c r="E45" s="133"/>
      <c r="F45" s="134"/>
      <c r="G45" s="135"/>
      <c r="H45" s="136"/>
    </row>
    <row r="46" spans="1:24" x14ac:dyDescent="0.25">
      <c r="A46" s="142" t="s">
        <v>98</v>
      </c>
      <c r="B46" s="141" t="s">
        <v>99</v>
      </c>
      <c r="C46" s="133"/>
      <c r="D46" s="134"/>
      <c r="E46" s="133"/>
      <c r="F46" s="134"/>
      <c r="G46" s="135"/>
      <c r="H46" s="136"/>
    </row>
    <row r="47" spans="1:24" ht="28.5" x14ac:dyDescent="0.25">
      <c r="A47" s="126" t="s">
        <v>100</v>
      </c>
      <c r="B47" s="100"/>
      <c r="C47" s="127">
        <v>29674.32</v>
      </c>
      <c r="D47" s="101">
        <v>7.8</v>
      </c>
      <c r="E47" s="127">
        <v>29674.32</v>
      </c>
      <c r="F47" s="128">
        <v>7.8</v>
      </c>
      <c r="G47" s="129">
        <v>0</v>
      </c>
      <c r="H47" s="103">
        <v>0</v>
      </c>
    </row>
    <row r="48" spans="1:24" x14ac:dyDescent="0.25">
      <c r="A48" s="43" t="s">
        <v>101</v>
      </c>
      <c r="B48" s="100"/>
      <c r="C48" s="143"/>
      <c r="D48" s="144"/>
      <c r="E48" s="143"/>
      <c r="F48" s="144"/>
      <c r="G48" s="145"/>
      <c r="H48" s="146"/>
    </row>
    <row r="49" spans="1:8" x14ac:dyDescent="0.25">
      <c r="A49" s="147" t="s">
        <v>102</v>
      </c>
      <c r="B49" s="119"/>
      <c r="C49" s="119"/>
      <c r="D49" s="148"/>
      <c r="E49" s="119"/>
      <c r="F49" s="148"/>
      <c r="G49" s="149"/>
      <c r="H49" s="150"/>
    </row>
    <row r="50" spans="1:8" x14ac:dyDescent="0.25">
      <c r="A50" s="43" t="s">
        <v>103</v>
      </c>
      <c r="B50" s="100" t="s">
        <v>104</v>
      </c>
      <c r="C50" s="50"/>
      <c r="D50" s="151"/>
      <c r="E50" s="50"/>
      <c r="F50" s="151"/>
      <c r="G50" s="58"/>
      <c r="H50" s="59"/>
    </row>
    <row r="51" spans="1:8" x14ac:dyDescent="0.25">
      <c r="A51" s="152" t="s">
        <v>105</v>
      </c>
      <c r="B51" s="153" t="s">
        <v>106</v>
      </c>
      <c r="C51" s="50"/>
      <c r="D51" s="151"/>
      <c r="E51" s="50"/>
      <c r="F51" s="151"/>
      <c r="G51" s="58"/>
      <c r="H51" s="59"/>
    </row>
    <row r="52" spans="1:8" x14ac:dyDescent="0.25">
      <c r="A52" s="154" t="s">
        <v>107</v>
      </c>
      <c r="B52" s="153" t="s">
        <v>106</v>
      </c>
      <c r="C52" s="50"/>
      <c r="D52" s="151"/>
      <c r="E52" s="50"/>
      <c r="F52" s="151"/>
      <c r="G52" s="58"/>
      <c r="H52" s="59"/>
    </row>
    <row r="53" spans="1:8" x14ac:dyDescent="0.25">
      <c r="A53" s="152" t="s">
        <v>108</v>
      </c>
      <c r="B53" s="153" t="s">
        <v>106</v>
      </c>
      <c r="C53" s="50"/>
      <c r="D53" s="151"/>
      <c r="E53" s="50"/>
      <c r="F53" s="151"/>
      <c r="G53" s="58"/>
      <c r="H53" s="59"/>
    </row>
    <row r="54" spans="1:8" x14ac:dyDescent="0.25">
      <c r="A54" s="152" t="s">
        <v>109</v>
      </c>
      <c r="B54" s="153" t="s">
        <v>110</v>
      </c>
      <c r="C54" s="50"/>
      <c r="D54" s="151"/>
      <c r="E54" s="50"/>
      <c r="F54" s="151"/>
      <c r="G54" s="58"/>
      <c r="H54" s="59"/>
    </row>
    <row r="55" spans="1:8" x14ac:dyDescent="0.25">
      <c r="A55" s="152" t="s">
        <v>111</v>
      </c>
      <c r="B55" s="153" t="s">
        <v>104</v>
      </c>
      <c r="C55" s="50"/>
      <c r="D55" s="151"/>
      <c r="E55" s="50"/>
      <c r="F55" s="151"/>
      <c r="G55" s="58"/>
      <c r="H55" s="59"/>
    </row>
    <row r="56" spans="1:8" x14ac:dyDescent="0.25">
      <c r="A56" s="155" t="s">
        <v>112</v>
      </c>
      <c r="B56" s="100"/>
      <c r="C56" s="50"/>
      <c r="D56" s="151"/>
      <c r="E56" s="50"/>
      <c r="F56" s="151"/>
      <c r="G56" s="58"/>
      <c r="H56" s="59"/>
    </row>
    <row r="57" spans="1:8" x14ac:dyDescent="0.25">
      <c r="A57" s="147" t="s">
        <v>113</v>
      </c>
      <c r="B57" s="119" t="s">
        <v>104</v>
      </c>
      <c r="C57" s="50"/>
      <c r="D57" s="151"/>
      <c r="E57" s="50"/>
      <c r="F57" s="151"/>
      <c r="G57" s="58"/>
      <c r="H57" s="59"/>
    </row>
    <row r="58" spans="1:8" x14ac:dyDescent="0.25">
      <c r="A58" s="43" t="s">
        <v>114</v>
      </c>
      <c r="B58" s="100"/>
      <c r="C58" s="143"/>
      <c r="D58" s="144"/>
      <c r="E58" s="143"/>
      <c r="F58" s="144"/>
      <c r="G58" s="145"/>
      <c r="H58" s="146"/>
    </row>
    <row r="59" spans="1:8" x14ac:dyDescent="0.25">
      <c r="A59" s="147" t="s">
        <v>115</v>
      </c>
      <c r="B59" s="119"/>
      <c r="C59" s="119"/>
      <c r="D59" s="148"/>
      <c r="E59" s="119"/>
      <c r="F59" s="148"/>
      <c r="G59" s="149"/>
      <c r="H59" s="150"/>
    </row>
    <row r="60" spans="1:8" x14ac:dyDescent="0.25">
      <c r="A60" s="43" t="s">
        <v>116</v>
      </c>
      <c r="B60" s="100"/>
      <c r="C60" s="50"/>
      <c r="D60" s="151"/>
      <c r="E60" s="50"/>
      <c r="F60" s="151"/>
      <c r="G60" s="58"/>
      <c r="H60" s="59"/>
    </row>
    <row r="61" spans="1:8" x14ac:dyDescent="0.25">
      <c r="A61" s="147" t="s">
        <v>117</v>
      </c>
      <c r="B61" s="119" t="s">
        <v>104</v>
      </c>
      <c r="C61" s="50"/>
      <c r="D61" s="151"/>
      <c r="E61" s="50"/>
      <c r="F61" s="151"/>
      <c r="G61" s="58"/>
      <c r="H61" s="59"/>
    </row>
    <row r="62" spans="1:8" x14ac:dyDescent="0.25">
      <c r="A62" s="152" t="s">
        <v>118</v>
      </c>
      <c r="B62" s="153" t="s">
        <v>104</v>
      </c>
      <c r="C62" s="50"/>
      <c r="D62" s="151"/>
      <c r="E62" s="50"/>
      <c r="F62" s="151"/>
      <c r="G62" s="58"/>
      <c r="H62" s="59"/>
    </row>
    <row r="63" spans="1:8" x14ac:dyDescent="0.25">
      <c r="A63" s="152" t="s">
        <v>119</v>
      </c>
      <c r="B63" s="153" t="s">
        <v>120</v>
      </c>
      <c r="C63" s="50"/>
      <c r="D63" s="151"/>
      <c r="E63" s="50"/>
      <c r="F63" s="151"/>
      <c r="G63" s="58"/>
      <c r="H63" s="59"/>
    </row>
    <row r="64" spans="1:8" x14ac:dyDescent="0.25">
      <c r="A64" s="156" t="s">
        <v>121</v>
      </c>
      <c r="B64" s="153" t="s">
        <v>120</v>
      </c>
      <c r="C64" s="50"/>
      <c r="D64" s="151"/>
      <c r="E64" s="50"/>
      <c r="F64" s="151"/>
      <c r="G64" s="58"/>
      <c r="H64" s="59"/>
    </row>
    <row r="65" spans="1:8" x14ac:dyDescent="0.25">
      <c r="A65" s="157" t="s">
        <v>122</v>
      </c>
      <c r="B65" s="153" t="s">
        <v>123</v>
      </c>
      <c r="C65" s="50"/>
      <c r="D65" s="151"/>
      <c r="E65" s="50"/>
      <c r="F65" s="151"/>
      <c r="G65" s="58"/>
      <c r="H65" s="59"/>
    </row>
    <row r="66" spans="1:8" x14ac:dyDescent="0.25">
      <c r="A66" s="152" t="s">
        <v>109</v>
      </c>
      <c r="B66" s="153" t="s">
        <v>124</v>
      </c>
      <c r="C66" s="50"/>
      <c r="D66" s="151"/>
      <c r="E66" s="50"/>
      <c r="F66" s="151"/>
      <c r="G66" s="58"/>
      <c r="H66" s="59"/>
    </row>
    <row r="67" spans="1:8" x14ac:dyDescent="0.25">
      <c r="A67" s="152" t="s">
        <v>111</v>
      </c>
      <c r="B67" s="153" t="s">
        <v>104</v>
      </c>
      <c r="C67" s="50"/>
      <c r="D67" s="151"/>
      <c r="E67" s="50"/>
      <c r="F67" s="151"/>
      <c r="G67" s="58"/>
      <c r="H67" s="59"/>
    </row>
    <row r="68" spans="1:8" x14ac:dyDescent="0.25">
      <c r="A68" s="152" t="s">
        <v>125</v>
      </c>
      <c r="B68" s="153" t="s">
        <v>126</v>
      </c>
      <c r="C68" s="50"/>
      <c r="D68" s="151"/>
      <c r="E68" s="50"/>
      <c r="F68" s="151"/>
      <c r="G68" s="58"/>
      <c r="H68" s="59"/>
    </row>
    <row r="69" spans="1:8" x14ac:dyDescent="0.25">
      <c r="A69" s="156" t="s">
        <v>127</v>
      </c>
      <c r="B69" s="50" t="s">
        <v>104</v>
      </c>
      <c r="C69" s="50"/>
      <c r="D69" s="151"/>
      <c r="E69" s="50"/>
      <c r="F69" s="151"/>
      <c r="G69" s="58"/>
      <c r="H69" s="59"/>
    </row>
    <row r="70" spans="1:8" x14ac:dyDescent="0.25">
      <c r="A70" s="99" t="s">
        <v>128</v>
      </c>
      <c r="B70" s="100" t="s">
        <v>129</v>
      </c>
      <c r="C70" s="102">
        <v>4184.84</v>
      </c>
      <c r="D70" s="307">
        <v>1.1000000000000001</v>
      </c>
      <c r="E70" s="308">
        <v>0</v>
      </c>
      <c r="F70" s="103">
        <v>0</v>
      </c>
      <c r="G70" s="115">
        <v>4184.84</v>
      </c>
      <c r="H70" s="103">
        <v>1.1000000000000001</v>
      </c>
    </row>
    <row r="71" spans="1:8" x14ac:dyDescent="0.25">
      <c r="A71" s="118" t="s">
        <v>130</v>
      </c>
      <c r="B71" s="119" t="s">
        <v>131</v>
      </c>
      <c r="C71" s="71"/>
      <c r="D71" s="309"/>
      <c r="E71" s="310"/>
      <c r="F71" s="122"/>
      <c r="G71" s="109"/>
      <c r="H71" s="110"/>
    </row>
    <row r="72" spans="1:8" x14ac:dyDescent="0.25">
      <c r="A72" s="99" t="s">
        <v>132</v>
      </c>
      <c r="B72" s="100"/>
      <c r="C72" s="102">
        <v>111968.05728000001</v>
      </c>
      <c r="D72" s="102">
        <v>29.4312</v>
      </c>
      <c r="E72" s="102">
        <v>107783.21728</v>
      </c>
      <c r="F72" s="102">
        <v>28.331199999999999</v>
      </c>
      <c r="G72" s="581">
        <v>4184.84</v>
      </c>
      <c r="H72" s="75">
        <v>1.1000000000000001</v>
      </c>
    </row>
    <row r="73" spans="1:8" x14ac:dyDescent="0.25">
      <c r="A73" s="118" t="s">
        <v>133</v>
      </c>
      <c r="B73" s="119"/>
      <c r="C73" s="120"/>
      <c r="D73" s="311"/>
      <c r="E73" s="109"/>
      <c r="F73" s="110"/>
      <c r="G73" s="120"/>
      <c r="H73" s="122"/>
    </row>
    <row r="74" spans="1:8" x14ac:dyDescent="0.25">
      <c r="A74" s="99" t="s">
        <v>134</v>
      </c>
      <c r="B74" s="100"/>
      <c r="C74" s="102">
        <v>16739.36</v>
      </c>
      <c r="D74" s="101">
        <v>4.4000000000000004</v>
      </c>
      <c r="E74" s="308">
        <v>16739.36</v>
      </c>
      <c r="F74" s="101">
        <v>4.4000000000000004</v>
      </c>
      <c r="G74" s="159">
        <v>0</v>
      </c>
      <c r="H74" s="103">
        <v>0</v>
      </c>
    </row>
    <row r="75" spans="1:8" x14ac:dyDescent="0.25">
      <c r="A75" s="106" t="s">
        <v>135</v>
      </c>
      <c r="B75" s="50"/>
      <c r="C75" s="109"/>
      <c r="D75" s="151"/>
      <c r="E75" s="109"/>
      <c r="F75" s="151"/>
      <c r="G75" s="109"/>
      <c r="H75" s="59"/>
    </row>
    <row r="76" spans="1:8" x14ac:dyDescent="0.25">
      <c r="A76" s="118"/>
      <c r="B76" s="119"/>
      <c r="C76" s="120"/>
      <c r="D76" s="160"/>
      <c r="E76" s="120"/>
      <c r="F76" s="160"/>
      <c r="G76" s="120"/>
      <c r="H76" s="161"/>
    </row>
    <row r="77" spans="1:8" x14ac:dyDescent="0.25">
      <c r="A77" s="99" t="s">
        <v>136</v>
      </c>
      <c r="B77" s="43"/>
      <c r="C77" s="102">
        <v>128707.41728000001</v>
      </c>
      <c r="D77" s="101">
        <v>33.831200000000003</v>
      </c>
      <c r="E77" s="102">
        <v>124522.57728</v>
      </c>
      <c r="F77" s="101">
        <v>32.731200000000001</v>
      </c>
      <c r="G77" s="158">
        <v>4184.8400000000111</v>
      </c>
      <c r="H77" s="103">
        <v>1.1000000000000014</v>
      </c>
    </row>
    <row r="78" spans="1:8" ht="15.75" thickBot="1" x14ac:dyDescent="0.3">
      <c r="A78" s="162" t="s">
        <v>137</v>
      </c>
      <c r="B78" s="63"/>
      <c r="C78" s="162"/>
      <c r="D78" s="163"/>
      <c r="E78" s="162"/>
      <c r="F78" s="163"/>
      <c r="G78" s="164"/>
      <c r="H78" s="65"/>
    </row>
    <row r="79" spans="1:8" ht="15.75" thickBot="1" x14ac:dyDescent="0.3">
      <c r="A79" s="165" t="s">
        <v>138</v>
      </c>
      <c r="B79" s="29"/>
      <c r="C79" s="165"/>
      <c r="D79" s="60"/>
      <c r="E79" s="165"/>
      <c r="F79" s="60"/>
      <c r="G79" s="165"/>
      <c r="H79" s="60"/>
    </row>
    <row r="80" spans="1:8" x14ac:dyDescent="0.25">
      <c r="A80" s="166"/>
      <c r="B80" s="167"/>
      <c r="C80" s="48" t="s">
        <v>139</v>
      </c>
      <c r="D80" s="168" t="s">
        <v>140</v>
      </c>
      <c r="E80" s="48" t="s">
        <v>139</v>
      </c>
      <c r="F80" s="168" t="s">
        <v>140</v>
      </c>
      <c r="G80" s="51" t="s">
        <v>139</v>
      </c>
      <c r="H80" s="52" t="s">
        <v>140</v>
      </c>
    </row>
    <row r="81" spans="1:8" x14ac:dyDescent="0.25">
      <c r="A81" s="50" t="s">
        <v>48</v>
      </c>
      <c r="B81" s="169" t="s">
        <v>49</v>
      </c>
      <c r="C81" s="50" t="s">
        <v>141</v>
      </c>
      <c r="D81" s="151" t="s">
        <v>142</v>
      </c>
      <c r="E81" s="50" t="s">
        <v>141</v>
      </c>
      <c r="F81" s="151" t="s">
        <v>142</v>
      </c>
      <c r="G81" s="58" t="s">
        <v>141</v>
      </c>
      <c r="H81" s="59" t="s">
        <v>142</v>
      </c>
    </row>
    <row r="82" spans="1:8" x14ac:dyDescent="0.25">
      <c r="A82" s="50" t="s">
        <v>53</v>
      </c>
      <c r="B82" s="169" t="s">
        <v>54</v>
      </c>
      <c r="C82" s="50" t="s">
        <v>143</v>
      </c>
      <c r="D82" s="170" t="s">
        <v>144</v>
      </c>
      <c r="E82" s="50" t="s">
        <v>143</v>
      </c>
      <c r="F82" s="170" t="s">
        <v>144</v>
      </c>
      <c r="G82" s="58" t="s">
        <v>145</v>
      </c>
      <c r="H82" s="171" t="s">
        <v>144</v>
      </c>
    </row>
    <row r="83" spans="1:8" x14ac:dyDescent="0.25">
      <c r="A83" s="62"/>
      <c r="B83" s="172"/>
      <c r="C83" s="62" t="s">
        <v>34</v>
      </c>
      <c r="D83" s="151" t="s">
        <v>58</v>
      </c>
      <c r="E83" s="62" t="s">
        <v>34</v>
      </c>
      <c r="F83" s="151" t="s">
        <v>58</v>
      </c>
      <c r="G83" s="10" t="s">
        <v>34</v>
      </c>
      <c r="H83" s="59" t="s">
        <v>58</v>
      </c>
    </row>
    <row r="84" spans="1:8" ht="15.75" thickBot="1" x14ac:dyDescent="0.3">
      <c r="A84" s="63"/>
      <c r="B84" s="173"/>
      <c r="C84" s="174" t="s">
        <v>40</v>
      </c>
      <c r="D84" s="163" t="s">
        <v>40</v>
      </c>
      <c r="E84" s="174" t="s">
        <v>40</v>
      </c>
      <c r="F84" s="163" t="s">
        <v>40</v>
      </c>
      <c r="G84" s="64" t="s">
        <v>40</v>
      </c>
      <c r="H84" s="65" t="s">
        <v>40</v>
      </c>
    </row>
    <row r="85" spans="1:8" x14ac:dyDescent="0.25">
      <c r="A85" s="175" t="s">
        <v>146</v>
      </c>
      <c r="B85" s="50" t="s">
        <v>148</v>
      </c>
      <c r="C85" s="159"/>
      <c r="D85" s="134"/>
      <c r="E85" s="159"/>
      <c r="F85" s="134"/>
      <c r="G85" s="159"/>
      <c r="H85" s="136"/>
    </row>
    <row r="86" spans="1:8" x14ac:dyDescent="0.25">
      <c r="A86" s="175" t="s">
        <v>147</v>
      </c>
      <c r="B86" s="50"/>
      <c r="C86" s="176">
        <v>18261.12</v>
      </c>
      <c r="D86" s="177">
        <v>4.8</v>
      </c>
      <c r="E86" s="176">
        <v>48952.2</v>
      </c>
      <c r="F86" s="177">
        <v>12.867258963305645</v>
      </c>
      <c r="G86" s="159">
        <v>-30691.079999999998</v>
      </c>
      <c r="H86" s="178">
        <v>-8.067258963305644</v>
      </c>
    </row>
    <row r="87" spans="1:8" ht="15.75" thickBot="1" x14ac:dyDescent="0.3">
      <c r="A87" s="179"/>
      <c r="B87" s="174"/>
      <c r="C87" s="159"/>
      <c r="D87" s="121"/>
      <c r="E87" s="159"/>
      <c r="F87" s="121"/>
      <c r="G87" s="159"/>
      <c r="H87" s="110"/>
    </row>
    <row r="88" spans="1:8" x14ac:dyDescent="0.25">
      <c r="A88" s="175" t="s">
        <v>184</v>
      </c>
      <c r="B88" s="50"/>
      <c r="C88" s="115"/>
      <c r="D88" s="110"/>
      <c r="E88" s="115"/>
      <c r="F88" s="110"/>
      <c r="G88" s="115"/>
      <c r="H88" s="292"/>
    </row>
    <row r="89" spans="1:8" x14ac:dyDescent="0.25">
      <c r="A89" s="175"/>
      <c r="B89" s="50" t="s">
        <v>185</v>
      </c>
      <c r="C89" s="570">
        <v>0</v>
      </c>
      <c r="D89" s="178">
        <v>15.9</v>
      </c>
      <c r="E89" s="570">
        <v>0</v>
      </c>
      <c r="F89" s="178">
        <v>0</v>
      </c>
      <c r="G89" s="159">
        <v>0</v>
      </c>
      <c r="H89" s="178">
        <v>0</v>
      </c>
    </row>
    <row r="90" spans="1:8" ht="15.75" thickBot="1" x14ac:dyDescent="0.3">
      <c r="A90" s="179"/>
      <c r="B90" s="174"/>
      <c r="C90" s="109"/>
      <c r="D90" s="110"/>
      <c r="E90" s="193"/>
      <c r="F90" s="110"/>
      <c r="G90" s="120"/>
      <c r="H90" s="121"/>
    </row>
    <row r="91" spans="1:8" x14ac:dyDescent="0.25">
      <c r="A91" s="301" t="s">
        <v>186</v>
      </c>
      <c r="B91" s="48"/>
      <c r="C91" s="295"/>
      <c r="D91" s="296"/>
      <c r="E91" s="158"/>
      <c r="F91" s="296"/>
      <c r="G91" s="295"/>
      <c r="H91" s="292"/>
    </row>
    <row r="92" spans="1:8" x14ac:dyDescent="0.25">
      <c r="A92" s="175" t="s">
        <v>187</v>
      </c>
      <c r="B92" s="50" t="s">
        <v>185</v>
      </c>
      <c r="C92" s="225">
        <v>0</v>
      </c>
      <c r="D92" s="178">
        <v>1.72</v>
      </c>
      <c r="E92" s="225">
        <v>0</v>
      </c>
      <c r="F92" s="178">
        <v>0</v>
      </c>
      <c r="G92" s="159">
        <v>0</v>
      </c>
      <c r="H92" s="177">
        <v>0</v>
      </c>
    </row>
    <row r="93" spans="1:8" ht="15.75" thickBot="1" x14ac:dyDescent="0.3">
      <c r="A93" s="179"/>
      <c r="B93" s="174"/>
      <c r="C93" s="571"/>
      <c r="D93" s="122"/>
      <c r="E93" s="571"/>
      <c r="F93" s="122"/>
      <c r="G93" s="120"/>
      <c r="H93" s="121"/>
    </row>
    <row r="94" spans="1:8" x14ac:dyDescent="0.25">
      <c r="A94" s="301" t="s">
        <v>190</v>
      </c>
      <c r="B94" s="48" t="s">
        <v>189</v>
      </c>
      <c r="C94" s="74">
        <v>0</v>
      </c>
      <c r="D94" s="101">
        <v>3</v>
      </c>
      <c r="E94" s="225">
        <v>0</v>
      </c>
      <c r="F94" s="101">
        <v>0</v>
      </c>
      <c r="G94" s="159">
        <v>0</v>
      </c>
      <c r="H94" s="178">
        <v>0</v>
      </c>
    </row>
    <row r="95" spans="1:8" ht="15.75" thickBot="1" x14ac:dyDescent="0.3">
      <c r="A95" s="179" t="s">
        <v>191</v>
      </c>
      <c r="B95" s="174"/>
      <c r="C95" s="120"/>
      <c r="D95" s="121"/>
      <c r="E95" s="120"/>
      <c r="F95" s="121"/>
      <c r="G95" s="120"/>
      <c r="H95" s="122"/>
    </row>
    <row r="96" spans="1:8" x14ac:dyDescent="0.25">
      <c r="A96" s="99" t="s">
        <v>150</v>
      </c>
      <c r="B96" s="43"/>
      <c r="C96" s="102">
        <v>18261.12</v>
      </c>
      <c r="D96" s="177">
        <v>25.419999999999998</v>
      </c>
      <c r="E96" s="71">
        <v>48952.2</v>
      </c>
      <c r="F96" s="177">
        <v>12.867258963305645</v>
      </c>
      <c r="G96" s="193">
        <v>-30691.079999999998</v>
      </c>
      <c r="H96" s="178">
        <v>-8.067258963305644</v>
      </c>
    </row>
    <row r="97" spans="1:8" ht="15.75" thickBot="1" x14ac:dyDescent="0.3">
      <c r="A97" s="162" t="s">
        <v>151</v>
      </c>
      <c r="B97" s="63"/>
      <c r="C97" s="162"/>
      <c r="D97" s="163"/>
      <c r="E97" s="162"/>
      <c r="F97" s="163"/>
      <c r="G97" s="164"/>
      <c r="H97" s="65"/>
    </row>
    <row r="98" spans="1:8" x14ac:dyDescent="0.25">
      <c r="A98" s="165"/>
      <c r="B98" s="29"/>
      <c r="C98" s="194">
        <v>146968.53728000002</v>
      </c>
      <c r="D98" s="165"/>
      <c r="E98" s="421">
        <v>173474.77727999998</v>
      </c>
      <c r="G98" s="57">
        <v>-26506.239999999987</v>
      </c>
    </row>
    <row r="99" spans="1:8" x14ac:dyDescent="0.25">
      <c r="E99" s="57" t="s">
        <v>34</v>
      </c>
      <c r="H99" s="302"/>
    </row>
    <row r="100" spans="1:8" x14ac:dyDescent="0.25">
      <c r="G100" s="57"/>
    </row>
    <row r="101" spans="1:8" ht="15.75" x14ac:dyDescent="0.25">
      <c r="A101" s="95" t="s">
        <v>66</v>
      </c>
      <c r="B101"/>
      <c r="C101" s="98" t="s">
        <v>67</v>
      </c>
      <c r="D101" s="98"/>
      <c r="E101" s="98"/>
      <c r="F101" s="98"/>
    </row>
    <row r="102" spans="1:8" ht="15.75" x14ac:dyDescent="0.25">
      <c r="A102" s="104" t="s">
        <v>70</v>
      </c>
      <c r="B102"/>
      <c r="C102" s="105" t="s">
        <v>71</v>
      </c>
      <c r="D102" s="105"/>
      <c r="E102" s="105"/>
      <c r="F102" s="105"/>
    </row>
    <row r="103" spans="1:8" ht="15.75" x14ac:dyDescent="0.25">
      <c r="A103" s="111"/>
      <c r="B103"/>
      <c r="C103"/>
      <c r="D103"/>
      <c r="E103"/>
      <c r="F103"/>
    </row>
    <row r="104" spans="1:8" ht="15.75" x14ac:dyDescent="0.25">
      <c r="A104" s="608" t="s">
        <v>76</v>
      </c>
      <c r="B104" s="608"/>
      <c r="C104" s="112" t="s">
        <v>77</v>
      </c>
      <c r="D104" s="112"/>
      <c r="E104"/>
      <c r="F104"/>
    </row>
    <row r="105" spans="1:8" ht="15.75" x14ac:dyDescent="0.25">
      <c r="A105" s="113" t="s">
        <v>78</v>
      </c>
      <c r="B105"/>
      <c r="C105" s="605" t="s">
        <v>79</v>
      </c>
      <c r="D105" s="605"/>
      <c r="E105" s="605"/>
      <c r="F105" s="605"/>
    </row>
    <row r="106" spans="1:8" x14ac:dyDescent="0.25">
      <c r="C106"/>
      <c r="D106"/>
      <c r="E106"/>
      <c r="F106"/>
    </row>
  </sheetData>
  <mergeCells count="7">
    <mergeCell ref="A104:B104"/>
    <mergeCell ref="C105:F105"/>
    <mergeCell ref="T11:AC11"/>
    <mergeCell ref="C17:D17"/>
    <mergeCell ref="E17:F17"/>
    <mergeCell ref="G17:H17"/>
    <mergeCell ref="V30:Y30"/>
  </mergeCells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106"/>
  <sheetViews>
    <sheetView topLeftCell="D4" zoomScale="78" zoomScaleNormal="78" workbookViewId="0">
      <selection activeCell="G25" sqref="G25"/>
    </sheetView>
  </sheetViews>
  <sheetFormatPr defaultRowHeight="15" x14ac:dyDescent="0.25"/>
  <cols>
    <col min="1" max="1" width="46.5703125" style="2" customWidth="1"/>
    <col min="2" max="2" width="43.42578125" style="2" customWidth="1"/>
    <col min="3" max="4" width="14.28515625" style="2" customWidth="1"/>
    <col min="5" max="5" width="16.28515625" style="2" customWidth="1"/>
    <col min="6" max="8" width="12.85546875" style="2" customWidth="1"/>
    <col min="9" max="9" width="10.5703125" style="2" customWidth="1"/>
    <col min="10" max="10" width="14.7109375" style="2" customWidth="1"/>
    <col min="11" max="11" width="9.140625" style="2"/>
    <col min="12" max="12" width="8.85546875" style="2" customWidth="1"/>
    <col min="13" max="13" width="39.28515625" style="2" customWidth="1"/>
    <col min="14" max="15" width="18.85546875" style="2" customWidth="1"/>
    <col min="16" max="16" width="12.5703125" style="2" customWidth="1"/>
    <col min="17" max="17" width="15.42578125" style="2" customWidth="1"/>
    <col min="18" max="18" width="15.85546875" style="2" customWidth="1"/>
    <col min="19" max="19" width="13.85546875" style="2" customWidth="1"/>
    <col min="20" max="20" width="13" style="2" customWidth="1"/>
    <col min="21" max="21" width="13.42578125" style="2" customWidth="1"/>
    <col min="22" max="22" width="12.5703125" style="2" customWidth="1"/>
    <col min="23" max="23" width="11.42578125" style="2" customWidth="1"/>
    <col min="24" max="24" width="11.140625" style="2" customWidth="1"/>
    <col min="25" max="25" width="11.7109375" style="2" customWidth="1"/>
    <col min="26" max="26" width="11.140625" style="2" customWidth="1"/>
    <col min="27" max="27" width="9.140625" style="2"/>
    <col min="28" max="29" width="9.5703125" style="2" bestFit="1" customWidth="1"/>
    <col min="30" max="30" width="9.5703125" style="2" customWidth="1"/>
    <col min="31" max="31" width="14.28515625" style="2" customWidth="1"/>
    <col min="32" max="32" width="13.42578125" style="2" customWidth="1"/>
    <col min="33" max="16384" width="9.140625" style="2"/>
  </cols>
  <sheetData>
    <row r="1" spans="1:31" x14ac:dyDescent="0.25">
      <c r="A1" s="1" t="s">
        <v>0</v>
      </c>
      <c r="B1"/>
      <c r="C1"/>
      <c r="D1"/>
      <c r="E1"/>
    </row>
    <row r="2" spans="1:31" x14ac:dyDescent="0.25">
      <c r="A2" s="2" t="s">
        <v>1</v>
      </c>
      <c r="B2"/>
      <c r="C2"/>
      <c r="D2"/>
      <c r="E2"/>
    </row>
    <row r="3" spans="1:31" x14ac:dyDescent="0.25">
      <c r="A3" s="2" t="s">
        <v>238</v>
      </c>
      <c r="B3"/>
      <c r="C3"/>
      <c r="D3"/>
      <c r="E3"/>
    </row>
    <row r="4" spans="1:31" ht="15" customHeight="1" x14ac:dyDescent="0.25">
      <c r="A4" s="636" t="s">
        <v>3</v>
      </c>
      <c r="B4" s="636" t="s">
        <v>4</v>
      </c>
      <c r="C4" s="636"/>
      <c r="D4" s="636"/>
      <c r="E4" s="636"/>
      <c r="F4" s="637"/>
      <c r="G4" s="637"/>
      <c r="H4" s="637"/>
      <c r="I4" s="637"/>
      <c r="J4" s="637"/>
      <c r="L4" s="637"/>
      <c r="M4" s="636" t="s">
        <v>5</v>
      </c>
      <c r="N4" s="636"/>
      <c r="O4" s="636"/>
      <c r="P4" s="636"/>
      <c r="Q4" s="636"/>
      <c r="R4" s="636"/>
      <c r="S4" s="636"/>
      <c r="T4" s="636"/>
      <c r="U4" s="636"/>
      <c r="V4" s="636"/>
      <c r="W4" s="636"/>
      <c r="X4" s="636"/>
      <c r="Y4" s="636"/>
      <c r="Z4" s="636"/>
      <c r="AA4" s="636"/>
      <c r="AB4" s="636"/>
      <c r="AC4" s="636"/>
      <c r="AD4" s="636"/>
      <c r="AE4" s="636"/>
    </row>
    <row r="5" spans="1:31" ht="15" customHeight="1" x14ac:dyDescent="0.25">
      <c r="A5" s="636" t="s">
        <v>6</v>
      </c>
      <c r="B5" s="636"/>
      <c r="C5" s="636"/>
      <c r="D5" s="636"/>
      <c r="E5" s="636"/>
      <c r="F5" s="637"/>
      <c r="G5" s="637"/>
      <c r="H5" s="637"/>
      <c r="I5" s="637"/>
      <c r="J5" s="637"/>
      <c r="L5" s="637"/>
      <c r="M5" s="636" t="s">
        <v>6</v>
      </c>
      <c r="N5" s="636"/>
      <c r="O5" s="636"/>
      <c r="P5" s="636"/>
      <c r="Q5" s="636"/>
      <c r="R5" s="636"/>
      <c r="S5" s="636"/>
      <c r="T5" s="636"/>
      <c r="U5" s="636"/>
      <c r="V5" s="636"/>
      <c r="W5" s="636"/>
      <c r="X5" s="636"/>
      <c r="Y5" s="636"/>
      <c r="Z5" s="636"/>
      <c r="AA5" s="636"/>
      <c r="AB5" s="636"/>
      <c r="AC5" s="636"/>
      <c r="AD5" s="636"/>
      <c r="AE5" s="636"/>
    </row>
    <row r="6" spans="1:31" ht="15" customHeight="1" x14ac:dyDescent="0.3">
      <c r="A6" s="636" t="s">
        <v>7</v>
      </c>
      <c r="B6" s="636"/>
      <c r="C6" s="636"/>
      <c r="D6" s="636"/>
      <c r="E6" s="636"/>
      <c r="F6" s="637"/>
      <c r="G6" s="637"/>
      <c r="H6" s="637"/>
      <c r="I6" s="637"/>
      <c r="J6" s="637"/>
      <c r="L6" s="640"/>
      <c r="M6" s="636" t="s">
        <v>7</v>
      </c>
      <c r="N6" s="636"/>
      <c r="O6" s="636"/>
      <c r="P6" s="636"/>
      <c r="Q6" s="636"/>
      <c r="R6" s="636"/>
      <c r="S6" s="636"/>
      <c r="T6" s="636"/>
      <c r="U6" s="636"/>
      <c r="V6" s="636"/>
      <c r="W6" s="636"/>
      <c r="X6" s="636"/>
      <c r="Y6" s="636"/>
      <c r="Z6" s="636"/>
      <c r="AA6" s="636"/>
      <c r="AB6" s="636"/>
      <c r="AC6" s="636"/>
      <c r="AD6" s="636"/>
      <c r="AE6" s="636"/>
    </row>
    <row r="7" spans="1:31" ht="15" customHeight="1" x14ac:dyDescent="0.3">
      <c r="A7" s="636" t="s">
        <v>239</v>
      </c>
      <c r="B7" s="636"/>
      <c r="C7" s="636"/>
      <c r="D7" s="636"/>
      <c r="E7" s="636"/>
      <c r="F7" s="637"/>
      <c r="G7" s="637"/>
      <c r="H7" s="637"/>
      <c r="I7" s="637"/>
      <c r="J7" s="637"/>
      <c r="L7" s="640"/>
      <c r="M7" s="636" t="s">
        <v>239</v>
      </c>
      <c r="N7" s="636"/>
      <c r="O7" s="636"/>
      <c r="P7" s="636"/>
      <c r="Q7" s="636"/>
      <c r="R7" s="636"/>
      <c r="S7" s="636"/>
      <c r="T7" s="636"/>
      <c r="U7" s="636"/>
      <c r="V7" s="636"/>
      <c r="W7" s="636"/>
      <c r="X7" s="636"/>
      <c r="Y7" s="636"/>
      <c r="Z7" s="636"/>
      <c r="AA7" s="636"/>
      <c r="AB7" s="636"/>
      <c r="AC7" s="636"/>
      <c r="AD7" s="636"/>
      <c r="AE7" s="636"/>
    </row>
    <row r="8" spans="1:31" ht="15" customHeight="1" x14ac:dyDescent="0.3">
      <c r="A8" s="638" t="s">
        <v>240</v>
      </c>
      <c r="B8" s="638"/>
      <c r="C8" s="638"/>
      <c r="D8" s="638"/>
      <c r="E8" s="638"/>
      <c r="F8" s="637"/>
      <c r="G8" s="637"/>
      <c r="H8" s="637"/>
      <c r="I8" s="637"/>
      <c r="J8" s="637"/>
      <c r="L8" s="640"/>
      <c r="M8" s="638" t="s">
        <v>240</v>
      </c>
      <c r="N8" s="638"/>
      <c r="O8" s="638"/>
      <c r="P8" s="638"/>
      <c r="Q8" s="638"/>
      <c r="R8" s="638"/>
      <c r="S8" s="638"/>
      <c r="T8" s="638"/>
      <c r="U8" s="638"/>
      <c r="V8" s="638"/>
      <c r="W8" s="638"/>
      <c r="X8" s="638"/>
      <c r="Y8" s="638"/>
      <c r="Z8" s="638"/>
      <c r="AA8" s="638"/>
      <c r="AB8" s="638"/>
      <c r="AC8" s="638"/>
      <c r="AD8" s="638"/>
      <c r="AE8" s="638"/>
    </row>
    <row r="9" spans="1:31" ht="15" customHeight="1" thickBot="1" x14ac:dyDescent="0.3">
      <c r="A9" s="645" t="s">
        <v>153</v>
      </c>
      <c r="B9" s="645"/>
      <c r="C9" s="645"/>
      <c r="D9" s="645"/>
      <c r="E9" s="645"/>
      <c r="F9" s="637"/>
      <c r="G9" s="637"/>
      <c r="H9" s="637"/>
      <c r="I9" s="637"/>
      <c r="J9" s="637"/>
      <c r="L9" s="641"/>
      <c r="M9" s="639" t="s">
        <v>153</v>
      </c>
      <c r="N9" s="639"/>
      <c r="O9" s="639"/>
      <c r="P9" s="639"/>
      <c r="Q9" s="639"/>
      <c r="R9" s="639"/>
      <c r="S9" s="639"/>
      <c r="T9" s="639"/>
      <c r="U9" s="639"/>
      <c r="V9" s="639"/>
      <c r="W9" s="639"/>
      <c r="X9" s="639"/>
      <c r="Y9" s="639"/>
      <c r="Z9" s="639"/>
      <c r="AA9" s="639"/>
      <c r="AB9" s="639"/>
      <c r="AC9" s="639"/>
      <c r="AD9" s="639"/>
      <c r="AE9" s="639"/>
    </row>
    <row r="10" spans="1:31" ht="15.75" thickBot="1" x14ac:dyDescent="0.3">
      <c r="A10" s="5" t="s">
        <v>12</v>
      </c>
      <c r="B10" s="6"/>
      <c r="C10" s="7"/>
      <c r="D10" s="7"/>
      <c r="E10" s="8"/>
      <c r="L10" s="637"/>
      <c r="M10" s="642"/>
      <c r="N10" s="642"/>
      <c r="O10" s="642"/>
      <c r="P10" s="642"/>
      <c r="Q10" s="642"/>
      <c r="R10" s="642"/>
      <c r="S10" s="642"/>
      <c r="T10" s="642"/>
      <c r="U10" s="642"/>
      <c r="V10" s="642"/>
      <c r="W10" s="642"/>
      <c r="X10" s="642"/>
      <c r="Y10" s="642"/>
      <c r="Z10" s="637"/>
      <c r="AA10" s="637"/>
      <c r="AB10" s="637"/>
      <c r="AC10" s="637"/>
      <c r="AD10" s="637"/>
      <c r="AE10" s="637"/>
    </row>
    <row r="11" spans="1:31" ht="16.5" thickBot="1" x14ac:dyDescent="0.3">
      <c r="A11" s="10" t="s">
        <v>13</v>
      </c>
      <c r="B11" s="11">
        <v>5135.3</v>
      </c>
      <c r="C11" s="12"/>
      <c r="D11" s="12"/>
      <c r="E11" s="13"/>
      <c r="L11" s="14"/>
      <c r="M11" s="15"/>
      <c r="N11" s="16" t="s">
        <v>14</v>
      </c>
      <c r="O11" s="501" t="s">
        <v>15</v>
      </c>
      <c r="P11" s="501" t="s">
        <v>16</v>
      </c>
      <c r="Q11" s="501" t="s">
        <v>16</v>
      </c>
      <c r="R11" s="501" t="s">
        <v>17</v>
      </c>
      <c r="S11" s="501" t="s">
        <v>18</v>
      </c>
      <c r="T11" s="16" t="s">
        <v>19</v>
      </c>
      <c r="U11" s="501" t="s">
        <v>20</v>
      </c>
      <c r="V11" s="617" t="s">
        <v>21</v>
      </c>
      <c r="W11" s="618"/>
      <c r="X11" s="618"/>
      <c r="Y11" s="618"/>
      <c r="Z11" s="618"/>
      <c r="AA11" s="618"/>
      <c r="AB11" s="618"/>
      <c r="AC11" s="618"/>
      <c r="AD11" s="618"/>
      <c r="AE11" s="619"/>
    </row>
    <row r="12" spans="1:31" ht="15.75" x14ac:dyDescent="0.25">
      <c r="A12" s="18" t="s">
        <v>22</v>
      </c>
      <c r="B12" s="19" t="s">
        <v>23</v>
      </c>
      <c r="C12" s="20"/>
      <c r="D12" s="20"/>
      <c r="E12" s="21"/>
      <c r="L12" s="24"/>
      <c r="M12" s="25"/>
      <c r="N12" s="198" t="s">
        <v>24</v>
      </c>
      <c r="O12" s="198" t="s">
        <v>25</v>
      </c>
      <c r="P12" s="198" t="s">
        <v>26</v>
      </c>
      <c r="Q12" s="198" t="s">
        <v>26</v>
      </c>
      <c r="R12" s="198" t="s">
        <v>27</v>
      </c>
      <c r="S12" s="198" t="s">
        <v>26</v>
      </c>
      <c r="T12" s="198" t="s">
        <v>26</v>
      </c>
      <c r="U12" s="198" t="s">
        <v>25</v>
      </c>
      <c r="V12" s="16" t="s">
        <v>28</v>
      </c>
      <c r="W12" s="16" t="s">
        <v>29</v>
      </c>
      <c r="X12" s="16" t="s">
        <v>30</v>
      </c>
      <c r="Y12" s="16" t="s">
        <v>31</v>
      </c>
      <c r="Z12" s="16" t="s">
        <v>249</v>
      </c>
      <c r="AA12" s="199" t="s">
        <v>169</v>
      </c>
      <c r="AB12" s="22" t="s">
        <v>32</v>
      </c>
      <c r="AC12" s="22" t="s">
        <v>170</v>
      </c>
      <c r="AD12" s="200" t="s">
        <v>171</v>
      </c>
      <c r="AE12" s="200" t="s">
        <v>172</v>
      </c>
    </row>
    <row r="13" spans="1:31" ht="16.5" thickBot="1" x14ac:dyDescent="0.3">
      <c r="A13" s="23" t="s">
        <v>33</v>
      </c>
      <c r="B13" s="11">
        <v>2895.1</v>
      </c>
      <c r="C13" s="12"/>
      <c r="D13" s="12"/>
      <c r="E13" s="13"/>
      <c r="L13" s="24"/>
      <c r="M13" s="25"/>
      <c r="N13" s="26" t="s">
        <v>34</v>
      </c>
      <c r="O13" s="26"/>
      <c r="P13" s="26" t="s">
        <v>35</v>
      </c>
      <c r="Q13" s="26" t="s">
        <v>36</v>
      </c>
      <c r="R13" s="26" t="s">
        <v>26</v>
      </c>
      <c r="S13" s="26"/>
      <c r="T13" s="26"/>
      <c r="U13" s="26" t="s">
        <v>37</v>
      </c>
      <c r="V13" s="26" t="s">
        <v>38</v>
      </c>
      <c r="W13" s="26"/>
      <c r="X13" s="26"/>
      <c r="Y13" s="26"/>
      <c r="Z13" s="26"/>
      <c r="AA13" s="573"/>
      <c r="AB13" s="574"/>
      <c r="AC13" s="574"/>
      <c r="AD13" s="575" t="s">
        <v>173</v>
      </c>
      <c r="AE13" s="575"/>
    </row>
    <row r="14" spans="1:31" ht="16.5" thickBot="1" x14ac:dyDescent="0.3">
      <c r="A14" s="10" t="s">
        <v>39</v>
      </c>
      <c r="B14" s="28">
        <v>0</v>
      </c>
      <c r="C14" s="29"/>
      <c r="D14" s="29"/>
      <c r="E14" s="30"/>
      <c r="L14" s="27"/>
      <c r="M14" s="31"/>
      <c r="N14" s="26" t="s">
        <v>40</v>
      </c>
      <c r="O14" s="26" t="s">
        <v>40</v>
      </c>
      <c r="P14" s="26" t="s">
        <v>40</v>
      </c>
      <c r="Q14" s="26" t="s">
        <v>40</v>
      </c>
      <c r="R14" s="26" t="s">
        <v>40</v>
      </c>
      <c r="S14" s="26" t="s">
        <v>40</v>
      </c>
      <c r="T14" s="26" t="s">
        <v>40</v>
      </c>
      <c r="U14" s="26" t="s">
        <v>41</v>
      </c>
      <c r="V14" s="26" t="s">
        <v>40</v>
      </c>
      <c r="W14" s="26" t="s">
        <v>40</v>
      </c>
      <c r="X14" s="26" t="s">
        <v>40</v>
      </c>
      <c r="Y14" s="26" t="s">
        <v>40</v>
      </c>
      <c r="Z14" s="26" t="s">
        <v>40</v>
      </c>
      <c r="AA14" s="32" t="s">
        <v>40</v>
      </c>
      <c r="AB14" s="32" t="s">
        <v>40</v>
      </c>
      <c r="AC14" s="32" t="s">
        <v>41</v>
      </c>
      <c r="AD14" s="32"/>
      <c r="AE14" s="203" t="s">
        <v>40</v>
      </c>
    </row>
    <row r="15" spans="1:31" ht="15.75" x14ac:dyDescent="0.25">
      <c r="A15" s="33" t="s">
        <v>42</v>
      </c>
      <c r="B15" s="34">
        <v>4</v>
      </c>
      <c r="C15" s="35"/>
      <c r="D15" s="35"/>
      <c r="E15" s="36"/>
      <c r="L15" s="37" t="s">
        <v>43</v>
      </c>
      <c r="M15" s="38" t="s">
        <v>154</v>
      </c>
      <c r="N15" s="39">
        <v>0</v>
      </c>
      <c r="O15" s="39"/>
      <c r="P15" s="39"/>
      <c r="Q15" s="39"/>
      <c r="R15" s="39"/>
      <c r="S15" s="39"/>
      <c r="T15" s="39"/>
      <c r="U15" s="40"/>
      <c r="V15" s="41"/>
      <c r="W15" s="40"/>
      <c r="X15" s="40"/>
      <c r="Y15" s="40"/>
      <c r="Z15" s="205"/>
      <c r="AA15" s="206"/>
      <c r="AB15" s="206"/>
      <c r="AC15" s="206"/>
      <c r="AD15" s="207"/>
      <c r="AE15" s="42"/>
    </row>
    <row r="16" spans="1:31" ht="16.5" thickBot="1" x14ac:dyDescent="0.3">
      <c r="A16" s="43" t="s">
        <v>44</v>
      </c>
      <c r="B16" s="28">
        <v>3</v>
      </c>
      <c r="C16" s="20"/>
      <c r="D16" s="20"/>
      <c r="E16" s="21"/>
      <c r="L16" s="24"/>
      <c r="M16" s="44"/>
      <c r="N16" s="45"/>
      <c r="O16" s="45"/>
      <c r="P16" s="46"/>
      <c r="Q16" s="46"/>
      <c r="R16" s="46"/>
      <c r="S16" s="46"/>
      <c r="T16" s="46"/>
      <c r="U16" s="45"/>
      <c r="V16" s="45"/>
      <c r="W16" s="45"/>
      <c r="X16" s="45"/>
      <c r="Y16" s="45"/>
      <c r="Z16" s="45"/>
      <c r="AA16" s="208"/>
      <c r="AB16" s="208"/>
      <c r="AC16" s="208"/>
      <c r="AD16" s="209"/>
      <c r="AE16" s="47"/>
    </row>
    <row r="17" spans="1:32" ht="16.5" thickBot="1" x14ac:dyDescent="0.3">
      <c r="A17" s="48"/>
      <c r="B17" s="48"/>
      <c r="C17" s="606" t="s">
        <v>251</v>
      </c>
      <c r="D17" s="607"/>
      <c r="E17" s="606" t="s">
        <v>252</v>
      </c>
      <c r="F17" s="625"/>
      <c r="G17" s="606" t="s">
        <v>253</v>
      </c>
      <c r="H17" s="607"/>
      <c r="I17" s="606" t="s">
        <v>47</v>
      </c>
      <c r="J17" s="607"/>
      <c r="L17" s="24"/>
      <c r="M17" s="44"/>
      <c r="N17" s="45"/>
      <c r="O17" s="45"/>
      <c r="P17" s="46"/>
      <c r="Q17" s="46"/>
      <c r="R17" s="46"/>
      <c r="S17" s="46"/>
      <c r="T17" s="46"/>
      <c r="U17" s="45"/>
      <c r="V17" s="45"/>
      <c r="W17" s="45"/>
      <c r="X17" s="45"/>
      <c r="Y17" s="45"/>
      <c r="Z17" s="210"/>
      <c r="AA17" s="208"/>
      <c r="AB17" s="208"/>
      <c r="AC17" s="208"/>
      <c r="AD17" s="209"/>
      <c r="AE17" s="47"/>
    </row>
    <row r="18" spans="1:32" ht="15.75" x14ac:dyDescent="0.25">
      <c r="A18" s="50" t="s">
        <v>48</v>
      </c>
      <c r="B18" s="50" t="s">
        <v>49</v>
      </c>
      <c r="C18" s="538" t="s">
        <v>50</v>
      </c>
      <c r="D18" s="539" t="s">
        <v>51</v>
      </c>
      <c r="E18" s="538" t="s">
        <v>50</v>
      </c>
      <c r="F18" s="540" t="s">
        <v>51</v>
      </c>
      <c r="G18" s="538" t="s">
        <v>50</v>
      </c>
      <c r="H18" s="539" t="s">
        <v>51</v>
      </c>
      <c r="I18" s="538" t="s">
        <v>50</v>
      </c>
      <c r="J18" s="539" t="s">
        <v>51</v>
      </c>
      <c r="L18" s="54">
        <v>1</v>
      </c>
      <c r="M18" s="55" t="s">
        <v>62</v>
      </c>
      <c r="N18" s="46"/>
      <c r="O18" s="46"/>
      <c r="P18" s="46"/>
      <c r="Q18" s="46"/>
      <c r="R18" s="46"/>
      <c r="S18" s="46"/>
      <c r="T18" s="46"/>
      <c r="U18" s="46"/>
      <c r="V18" s="46"/>
      <c r="W18" s="46"/>
      <c r="X18" s="46"/>
      <c r="Y18" s="46"/>
      <c r="Z18" s="212"/>
      <c r="AA18" s="208"/>
      <c r="AB18" s="208"/>
      <c r="AC18" s="208"/>
      <c r="AD18" s="209"/>
      <c r="AE18" s="47"/>
      <c r="AF18" s="57"/>
    </row>
    <row r="19" spans="1:32" ht="15.75" x14ac:dyDescent="0.25">
      <c r="A19" s="50" t="s">
        <v>53</v>
      </c>
      <c r="B19" s="50" t="s">
        <v>54</v>
      </c>
      <c r="C19" s="542" t="s">
        <v>55</v>
      </c>
      <c r="D19" s="543" t="s">
        <v>56</v>
      </c>
      <c r="E19" s="542" t="s">
        <v>55</v>
      </c>
      <c r="F19" s="544" t="s">
        <v>57</v>
      </c>
      <c r="G19" s="542" t="s">
        <v>55</v>
      </c>
      <c r="H19" s="543" t="s">
        <v>57</v>
      </c>
      <c r="I19" s="542" t="s">
        <v>55</v>
      </c>
      <c r="J19" s="543" t="s">
        <v>57</v>
      </c>
      <c r="L19" s="54">
        <v>2</v>
      </c>
      <c r="M19" s="44" t="s">
        <v>155</v>
      </c>
      <c r="N19" s="46">
        <f>885295.05-9208.21</f>
        <v>876086.84000000008</v>
      </c>
      <c r="O19" s="46">
        <f>146576.1-876.32</f>
        <v>145699.78</v>
      </c>
      <c r="P19" s="46">
        <f>4666.11-21.66</f>
        <v>4644.45</v>
      </c>
      <c r="Q19" s="46">
        <f>18213.91-83.25</f>
        <v>18130.66</v>
      </c>
      <c r="R19" s="46">
        <f>16135.4-74.85</f>
        <v>16060.55</v>
      </c>
      <c r="S19" s="46">
        <f>5110.47-23.7</f>
        <v>5086.7700000000004</v>
      </c>
      <c r="T19" s="46">
        <f>49201.95-193.59</f>
        <v>49008.36</v>
      </c>
      <c r="U19" s="46"/>
      <c r="V19" s="46">
        <f>14196.28+1481.92</f>
        <v>15678.2</v>
      </c>
      <c r="W19" s="46">
        <f>36619.77+1556.77</f>
        <v>38176.539999999994</v>
      </c>
      <c r="X19" s="46">
        <f>83863.45+5014.96</f>
        <v>88878.41</v>
      </c>
      <c r="Y19" s="46">
        <f>38054.8+2467.93</f>
        <v>40522.730000000003</v>
      </c>
      <c r="Z19" s="212">
        <v>10228.09</v>
      </c>
      <c r="AA19" s="215">
        <v>0</v>
      </c>
      <c r="AB19" s="215">
        <v>39508.239999999998</v>
      </c>
      <c r="AC19" s="215">
        <v>9320</v>
      </c>
      <c r="AD19" s="216">
        <v>0</v>
      </c>
      <c r="AE19" s="61">
        <v>0</v>
      </c>
      <c r="AF19" s="57"/>
    </row>
    <row r="20" spans="1:32" ht="15.75" x14ac:dyDescent="0.25">
      <c r="A20" s="62"/>
      <c r="B20" s="62"/>
      <c r="C20" s="546"/>
      <c r="D20" s="543" t="s">
        <v>58</v>
      </c>
      <c r="E20" s="546"/>
      <c r="F20" s="544" t="s">
        <v>58</v>
      </c>
      <c r="G20" s="542"/>
      <c r="H20" s="543" t="s">
        <v>58</v>
      </c>
      <c r="I20" s="546"/>
      <c r="J20" s="543" t="s">
        <v>58</v>
      </c>
      <c r="L20" s="54"/>
      <c r="M20" s="44"/>
      <c r="N20" s="46"/>
      <c r="O20" s="46"/>
      <c r="P20" s="46"/>
      <c r="Q20" s="46"/>
      <c r="R20" s="46"/>
      <c r="S20" s="46"/>
      <c r="T20" s="46"/>
      <c r="U20" s="46"/>
      <c r="V20" s="46"/>
      <c r="W20" s="46"/>
      <c r="X20" s="46"/>
      <c r="Y20" s="46"/>
      <c r="Z20" s="212"/>
      <c r="AA20" s="208"/>
      <c r="AB20" s="208"/>
      <c r="AC20" s="208"/>
      <c r="AD20" s="209"/>
      <c r="AE20" s="218"/>
      <c r="AF20" s="57"/>
    </row>
    <row r="21" spans="1:32" ht="16.5" thickBot="1" x14ac:dyDescent="0.3">
      <c r="A21" s="63"/>
      <c r="B21" s="63"/>
      <c r="C21" s="548" t="s">
        <v>41</v>
      </c>
      <c r="D21" s="549" t="s">
        <v>40</v>
      </c>
      <c r="E21" s="548" t="s">
        <v>41</v>
      </c>
      <c r="F21" s="550" t="s">
        <v>40</v>
      </c>
      <c r="G21" s="548" t="s">
        <v>41</v>
      </c>
      <c r="H21" s="549" t="s">
        <v>40</v>
      </c>
      <c r="I21" s="548" t="s">
        <v>41</v>
      </c>
      <c r="J21" s="549" t="s">
        <v>40</v>
      </c>
      <c r="L21" s="54">
        <v>3</v>
      </c>
      <c r="M21" s="44" t="s">
        <v>156</v>
      </c>
      <c r="N21" s="46">
        <v>685982.64</v>
      </c>
      <c r="O21" s="46">
        <v>115923.36</v>
      </c>
      <c r="P21" s="46">
        <v>3716.56</v>
      </c>
      <c r="Q21" s="46">
        <v>14428.18</v>
      </c>
      <c r="R21" s="46">
        <v>12852.06</v>
      </c>
      <c r="S21" s="46">
        <v>4070.59</v>
      </c>
      <c r="T21" s="46">
        <v>40001.040000000001</v>
      </c>
      <c r="U21" s="46"/>
      <c r="V21" s="46">
        <v>25317.47</v>
      </c>
      <c r="W21" s="46">
        <v>46724.42</v>
      </c>
      <c r="X21" s="46">
        <v>116361.54</v>
      </c>
      <c r="Y21" s="46">
        <v>31302.7</v>
      </c>
      <c r="Z21" s="212">
        <v>9330.99</v>
      </c>
      <c r="AA21" s="215">
        <v>0</v>
      </c>
      <c r="AB21" s="215">
        <v>36265.97</v>
      </c>
      <c r="AC21" s="215">
        <v>5336.71</v>
      </c>
      <c r="AD21" s="216">
        <v>0</v>
      </c>
      <c r="AE21" s="47">
        <v>0</v>
      </c>
      <c r="AF21" s="57"/>
    </row>
    <row r="22" spans="1:32" ht="24.75" customHeight="1" x14ac:dyDescent="0.25">
      <c r="A22" s="67" t="s">
        <v>59</v>
      </c>
      <c r="B22" s="68"/>
      <c r="C22" s="69">
        <v>155090.50700000001</v>
      </c>
      <c r="D22" s="70">
        <v>4.87</v>
      </c>
      <c r="E22" s="69">
        <v>120059.79699999999</v>
      </c>
      <c r="F22" s="70">
        <v>3.77</v>
      </c>
      <c r="G22" s="69">
        <v>120059.79699999999</v>
      </c>
      <c r="H22" s="70">
        <v>3.77</v>
      </c>
      <c r="I22" s="71">
        <v>0</v>
      </c>
      <c r="J22" s="72">
        <v>0</v>
      </c>
      <c r="L22" s="54"/>
      <c r="M22" s="44"/>
      <c r="N22" s="46"/>
      <c r="O22" s="46"/>
      <c r="P22" s="46"/>
      <c r="Q22" s="46"/>
      <c r="R22" s="46"/>
      <c r="S22" s="46"/>
      <c r="T22" s="46"/>
      <c r="U22" s="46"/>
      <c r="V22" s="46"/>
      <c r="W22" s="46"/>
      <c r="X22" s="46"/>
      <c r="Y22" s="46"/>
      <c r="Z22" s="212"/>
      <c r="AA22" s="208"/>
      <c r="AB22" s="208"/>
      <c r="AC22" s="208"/>
      <c r="AD22" s="209"/>
      <c r="AE22" s="47"/>
      <c r="AF22" s="57"/>
    </row>
    <row r="23" spans="1:32" ht="27.75" customHeight="1" x14ac:dyDescent="0.25">
      <c r="A23" s="73" t="s">
        <v>60</v>
      </c>
      <c r="B23" s="73" t="s">
        <v>61</v>
      </c>
      <c r="C23" s="74"/>
      <c r="D23" s="75"/>
      <c r="E23" s="74"/>
      <c r="F23" s="75"/>
      <c r="G23" s="74"/>
      <c r="H23" s="75"/>
      <c r="I23" s="74"/>
      <c r="J23" s="75"/>
      <c r="L23" s="54">
        <v>4</v>
      </c>
      <c r="M23" s="44" t="s">
        <v>264</v>
      </c>
      <c r="N23" s="46">
        <f>N18+N19-N21</f>
        <v>190104.20000000007</v>
      </c>
      <c r="O23" s="46">
        <f>O18+O19-O21</f>
        <v>29776.42</v>
      </c>
      <c r="P23" s="46">
        <f t="shared" ref="P23:AE23" si="0">P18+P19-P21</f>
        <v>927.88999999999987</v>
      </c>
      <c r="Q23" s="46">
        <f t="shared" si="0"/>
        <v>3702.4799999999996</v>
      </c>
      <c r="R23" s="46">
        <f t="shared" si="0"/>
        <v>3208.49</v>
      </c>
      <c r="S23" s="46">
        <f t="shared" si="0"/>
        <v>1016.1800000000003</v>
      </c>
      <c r="T23" s="46">
        <f t="shared" si="0"/>
        <v>9007.32</v>
      </c>
      <c r="U23" s="46">
        <f t="shared" si="0"/>
        <v>0</v>
      </c>
      <c r="V23" s="46">
        <f t="shared" si="0"/>
        <v>-9639.27</v>
      </c>
      <c r="W23" s="46">
        <f t="shared" si="0"/>
        <v>-8547.8800000000047</v>
      </c>
      <c r="X23" s="46">
        <f t="shared" si="0"/>
        <v>-27483.12999999999</v>
      </c>
      <c r="Y23" s="46">
        <f t="shared" si="0"/>
        <v>9220.0300000000025</v>
      </c>
      <c r="Z23" s="46">
        <f t="shared" si="0"/>
        <v>897.10000000000036</v>
      </c>
      <c r="AA23" s="46">
        <f t="shared" si="0"/>
        <v>0</v>
      </c>
      <c r="AB23" s="46">
        <f t="shared" si="0"/>
        <v>3242.2699999999968</v>
      </c>
      <c r="AC23" s="46">
        <f t="shared" si="0"/>
        <v>3983.29</v>
      </c>
      <c r="AD23" s="46">
        <f t="shared" si="0"/>
        <v>0</v>
      </c>
      <c r="AE23" s="46">
        <f t="shared" si="0"/>
        <v>0</v>
      </c>
      <c r="AF23" s="57"/>
    </row>
    <row r="24" spans="1:32" ht="15.75" x14ac:dyDescent="0.25">
      <c r="A24" s="77"/>
      <c r="B24" s="78"/>
      <c r="C24" s="79"/>
      <c r="D24" s="80"/>
      <c r="E24" s="79"/>
      <c r="F24" s="330"/>
      <c r="G24" s="79"/>
      <c r="H24" s="330"/>
      <c r="I24" s="81"/>
      <c r="J24" s="80"/>
      <c r="L24" s="54"/>
      <c r="M24" s="44"/>
      <c r="N24" s="82"/>
      <c r="O24" s="82"/>
      <c r="P24" s="82"/>
      <c r="Q24" s="82"/>
      <c r="R24" s="82"/>
      <c r="S24" s="82"/>
      <c r="T24" s="82"/>
      <c r="U24" s="82"/>
      <c r="V24" s="46"/>
      <c r="W24" s="46"/>
      <c r="X24" s="46"/>
      <c r="Y24" s="46"/>
      <c r="Z24" s="212"/>
      <c r="AA24" s="208"/>
      <c r="AB24" s="208"/>
      <c r="AC24" s="208"/>
      <c r="AD24" s="209"/>
      <c r="AE24" s="47"/>
    </row>
    <row r="25" spans="1:32" ht="23.25" customHeight="1" thickBot="1" x14ac:dyDescent="0.3">
      <c r="A25" s="83" t="s">
        <v>63</v>
      </c>
      <c r="B25" s="84"/>
      <c r="C25" s="85">
        <v>127384.4</v>
      </c>
      <c r="D25" s="86">
        <v>4</v>
      </c>
      <c r="E25" s="85">
        <v>98404.448999999993</v>
      </c>
      <c r="F25" s="86">
        <v>3.09</v>
      </c>
      <c r="G25" s="85">
        <v>98404.448999999993</v>
      </c>
      <c r="H25" s="86">
        <v>3.09</v>
      </c>
      <c r="I25" s="71">
        <v>0</v>
      </c>
      <c r="J25" s="72">
        <v>0</v>
      </c>
      <c r="L25" s="87">
        <v>5</v>
      </c>
      <c r="M25" s="88" t="s">
        <v>64</v>
      </c>
      <c r="N25" s="383">
        <v>951158.33600000001</v>
      </c>
      <c r="O25" s="89"/>
      <c r="P25" s="90"/>
      <c r="Q25" s="90"/>
      <c r="R25" s="90"/>
      <c r="S25" s="90"/>
      <c r="T25" s="90"/>
      <c r="U25" s="90"/>
      <c r="V25" s="90"/>
      <c r="W25" s="90"/>
      <c r="X25" s="90"/>
      <c r="Y25" s="90"/>
      <c r="Z25" s="247"/>
      <c r="AA25" s="248"/>
      <c r="AB25" s="248"/>
      <c r="AC25" s="248"/>
      <c r="AD25" s="249"/>
      <c r="AE25" s="91"/>
    </row>
    <row r="26" spans="1:32" ht="120" x14ac:dyDescent="0.25">
      <c r="A26" s="73" t="s">
        <v>60</v>
      </c>
      <c r="B26" s="73" t="s">
        <v>65</v>
      </c>
      <c r="C26" s="92"/>
      <c r="D26" s="86"/>
      <c r="E26" s="93"/>
      <c r="F26" s="75"/>
      <c r="G26" s="93"/>
      <c r="H26" s="75"/>
      <c r="I26" s="94"/>
      <c r="J26" s="86"/>
      <c r="L26" s="95"/>
      <c r="M26" s="95"/>
      <c r="N26"/>
      <c r="O26"/>
      <c r="P26" s="96"/>
      <c r="Q26" s="96"/>
      <c r="R26" s="96"/>
      <c r="S26" s="96"/>
      <c r="T26" s="96"/>
      <c r="U26" s="97"/>
      <c r="V26" s="97"/>
      <c r="W26" s="97"/>
      <c r="X26" s="98" t="s">
        <v>67</v>
      </c>
      <c r="Y26" s="98"/>
      <c r="Z26" s="98"/>
      <c r="AA26" s="98"/>
    </row>
    <row r="27" spans="1:32" ht="15.75" x14ac:dyDescent="0.25">
      <c r="A27" s="99" t="s">
        <v>68</v>
      </c>
      <c r="B27" s="100" t="s">
        <v>69</v>
      </c>
      <c r="C27" s="71">
        <v>79487.865600000005</v>
      </c>
      <c r="D27" s="101">
        <v>2.496</v>
      </c>
      <c r="E27" s="102">
        <v>75793.717999999993</v>
      </c>
      <c r="F27" s="101">
        <v>2.38</v>
      </c>
      <c r="G27" s="102">
        <v>75793.717999999993</v>
      </c>
      <c r="H27" s="101">
        <v>2.38</v>
      </c>
      <c r="I27" s="115">
        <v>0</v>
      </c>
      <c r="J27" s="72">
        <v>0</v>
      </c>
      <c r="L27" s="95"/>
      <c r="M27" s="104"/>
      <c r="N27"/>
      <c r="O27"/>
      <c r="P27" s="97"/>
      <c r="Q27" s="97"/>
      <c r="R27" s="97"/>
      <c r="S27" s="97"/>
      <c r="T27" s="97"/>
      <c r="U27" s="97"/>
      <c r="V27" s="97"/>
      <c r="W27" s="97"/>
      <c r="X27" s="105" t="s">
        <v>71</v>
      </c>
      <c r="Y27" s="105"/>
      <c r="Z27" s="105"/>
      <c r="AA27" s="105"/>
    </row>
    <row r="28" spans="1:32" ht="15.75" x14ac:dyDescent="0.25">
      <c r="A28" s="106" t="s">
        <v>72</v>
      </c>
      <c r="B28" s="50" t="s">
        <v>73</v>
      </c>
      <c r="C28" s="107"/>
      <c r="D28" s="108" t="s">
        <v>34</v>
      </c>
      <c r="E28" s="107"/>
      <c r="F28" s="108" t="s">
        <v>34</v>
      </c>
      <c r="G28" s="107"/>
      <c r="H28" s="108" t="s">
        <v>34</v>
      </c>
      <c r="I28" s="109"/>
      <c r="J28" s="110" t="s">
        <v>34</v>
      </c>
      <c r="L28" s="95"/>
      <c r="M28" s="111"/>
      <c r="N28"/>
      <c r="O28"/>
      <c r="P28" s="97"/>
      <c r="Q28" s="97"/>
      <c r="R28" s="97"/>
      <c r="S28" s="97"/>
      <c r="T28" s="97"/>
      <c r="U28" s="97"/>
      <c r="V28" s="97"/>
      <c r="W28" s="97"/>
      <c r="X28"/>
      <c r="Y28"/>
      <c r="Z28"/>
      <c r="AA28"/>
    </row>
    <row r="29" spans="1:32" ht="15.75" x14ac:dyDescent="0.25">
      <c r="A29" s="106" t="s">
        <v>74</v>
      </c>
      <c r="B29" s="50" t="s">
        <v>75</v>
      </c>
      <c r="C29" s="107"/>
      <c r="D29" s="108"/>
      <c r="E29" s="107"/>
      <c r="F29" s="108"/>
      <c r="G29" s="107"/>
      <c r="H29" s="108"/>
      <c r="I29" s="109"/>
      <c r="J29" s="110"/>
      <c r="L29" s="95"/>
      <c r="M29" s="112"/>
      <c r="N29" s="112"/>
      <c r="O29" s="112"/>
      <c r="P29" s="97"/>
      <c r="Q29" s="97"/>
      <c r="R29" s="97"/>
      <c r="S29" s="97"/>
      <c r="T29" s="97"/>
      <c r="U29" s="97"/>
      <c r="V29" s="97"/>
      <c r="W29" s="97"/>
      <c r="X29" s="112" t="s">
        <v>77</v>
      </c>
      <c r="Y29" s="112"/>
      <c r="Z29"/>
      <c r="AA29"/>
    </row>
    <row r="30" spans="1:32" ht="15.75" x14ac:dyDescent="0.25">
      <c r="A30" s="106"/>
      <c r="B30" s="50"/>
      <c r="C30" s="107"/>
      <c r="D30" s="108"/>
      <c r="E30" s="331"/>
      <c r="F30" s="121"/>
      <c r="G30" s="331"/>
      <c r="H30" s="121"/>
      <c r="I30" s="109"/>
      <c r="J30" s="110"/>
      <c r="L30" s="95"/>
      <c r="M30" s="113"/>
      <c r="N30"/>
      <c r="O30"/>
      <c r="P30" s="97"/>
      <c r="Q30" s="97"/>
      <c r="R30" s="97"/>
      <c r="S30" s="97"/>
      <c r="T30" s="97"/>
      <c r="U30" s="97"/>
      <c r="V30" s="97"/>
      <c r="W30" s="97"/>
      <c r="X30" s="605" t="s">
        <v>79</v>
      </c>
      <c r="Y30" s="605"/>
      <c r="Z30" s="605"/>
      <c r="AA30" s="605"/>
    </row>
    <row r="31" spans="1:32" ht="15.75" x14ac:dyDescent="0.25">
      <c r="A31" s="99" t="s">
        <v>80</v>
      </c>
      <c r="B31" s="100" t="s">
        <v>81</v>
      </c>
      <c r="C31" s="102">
        <v>72290.646999999997</v>
      </c>
      <c r="D31" s="312">
        <v>2.27</v>
      </c>
      <c r="E31" s="102">
        <v>65602.966</v>
      </c>
      <c r="F31" s="101">
        <v>2.06</v>
      </c>
      <c r="G31" s="102">
        <v>65602.966</v>
      </c>
      <c r="H31" s="101">
        <v>2.06</v>
      </c>
      <c r="I31" s="115">
        <v>0</v>
      </c>
      <c r="J31" s="103">
        <v>0</v>
      </c>
      <c r="L31" s="95"/>
      <c r="M31" s="95"/>
      <c r="N31" s="95"/>
      <c r="O31" s="95"/>
      <c r="P31" s="97"/>
      <c r="Q31" s="97"/>
      <c r="R31" s="97"/>
      <c r="S31" s="97"/>
      <c r="T31" s="97"/>
      <c r="U31" s="97"/>
      <c r="V31" s="116"/>
      <c r="W31" s="97"/>
      <c r="X31"/>
      <c r="Y31"/>
      <c r="Z31"/>
      <c r="AA31"/>
    </row>
    <row r="32" spans="1:32" ht="15.75" x14ac:dyDescent="0.25">
      <c r="A32" s="106" t="s">
        <v>82</v>
      </c>
      <c r="B32" s="50"/>
      <c r="C32" s="109"/>
      <c r="D32" s="332"/>
      <c r="E32" s="109"/>
      <c r="F32" s="108"/>
      <c r="G32" s="109"/>
      <c r="H32" s="108"/>
      <c r="I32" s="109"/>
      <c r="J32" s="110"/>
      <c r="L32" s="95"/>
      <c r="M32" s="117"/>
      <c r="N32" s="97"/>
      <c r="O32" s="97"/>
      <c r="P32" s="97"/>
      <c r="Q32" s="97"/>
      <c r="R32" s="97"/>
      <c r="S32" s="97"/>
      <c r="T32" s="97"/>
      <c r="U32" s="97"/>
      <c r="V32" s="97"/>
      <c r="W32" s="97"/>
      <c r="X32" s="97"/>
      <c r="Y32" s="97"/>
      <c r="Z32" s="97"/>
    </row>
    <row r="33" spans="1:26" ht="15.75" x14ac:dyDescent="0.25">
      <c r="A33" s="118" t="s">
        <v>83</v>
      </c>
      <c r="B33" s="119"/>
      <c r="C33" s="120"/>
      <c r="D33" s="333"/>
      <c r="E33" s="120"/>
      <c r="F33" s="121"/>
      <c r="G33" s="120"/>
      <c r="H33" s="121"/>
      <c r="I33" s="120"/>
      <c r="J33" s="122"/>
      <c r="L33" s="123"/>
      <c r="M33" s="124"/>
      <c r="N33" s="125"/>
      <c r="O33" s="125"/>
      <c r="P33" s="96"/>
      <c r="Q33" s="96"/>
      <c r="R33" s="96"/>
      <c r="S33" s="96"/>
      <c r="T33" s="96"/>
      <c r="U33" s="96"/>
      <c r="V33" s="97"/>
      <c r="W33" s="97"/>
      <c r="X33" s="97"/>
      <c r="Y33" s="97"/>
      <c r="Z33" s="97"/>
    </row>
    <row r="34" spans="1:26" ht="28.5" x14ac:dyDescent="0.25">
      <c r="A34" s="126" t="s">
        <v>84</v>
      </c>
      <c r="B34" s="100"/>
      <c r="C34" s="127">
        <v>219585.22871999998</v>
      </c>
      <c r="D34" s="334">
        <v>6.8952</v>
      </c>
      <c r="E34" s="335">
        <v>209547.33799999999</v>
      </c>
      <c r="F34" s="128">
        <v>6.58</v>
      </c>
      <c r="G34" s="335">
        <v>209547.33799999999</v>
      </c>
      <c r="H34" s="128">
        <v>6.58</v>
      </c>
      <c r="I34" s="129">
        <v>0</v>
      </c>
      <c r="J34" s="128">
        <v>0</v>
      </c>
      <c r="L34" s="95"/>
      <c r="M34" s="124"/>
      <c r="N34" s="97"/>
      <c r="O34" s="97"/>
      <c r="P34" s="97"/>
      <c r="Q34" s="97"/>
      <c r="R34" s="97"/>
      <c r="S34" s="97"/>
      <c r="T34" s="97"/>
      <c r="U34" s="97"/>
      <c r="V34" s="97"/>
      <c r="W34" s="97"/>
      <c r="X34" s="97"/>
      <c r="Y34" s="97"/>
      <c r="Z34" s="97"/>
    </row>
    <row r="35" spans="1:26" ht="15.75" x14ac:dyDescent="0.25">
      <c r="A35" s="131" t="s">
        <v>85</v>
      </c>
      <c r="B35" s="132" t="s">
        <v>86</v>
      </c>
      <c r="C35" s="133"/>
      <c r="D35" s="134"/>
      <c r="E35" s="133"/>
      <c r="F35" s="134"/>
      <c r="G35" s="133"/>
      <c r="H35" s="134"/>
      <c r="I35" s="135"/>
      <c r="J35" s="136"/>
      <c r="L35" s="95"/>
      <c r="M35" s="95"/>
      <c r="N35" s="95"/>
      <c r="O35" s="95"/>
      <c r="P35" s="96"/>
      <c r="Q35" s="96"/>
      <c r="R35" s="96"/>
      <c r="S35" s="96"/>
      <c r="T35" s="96"/>
      <c r="U35" s="97"/>
      <c r="V35" s="97"/>
      <c r="W35" s="97"/>
      <c r="X35" s="97"/>
      <c r="Y35" s="97"/>
      <c r="Z35" s="97"/>
    </row>
    <row r="36" spans="1:26" ht="15.75" x14ac:dyDescent="0.25">
      <c r="A36" s="137" t="s">
        <v>87</v>
      </c>
      <c r="B36" s="138"/>
      <c r="C36" s="133"/>
      <c r="D36" s="134"/>
      <c r="E36" s="133"/>
      <c r="F36" s="134"/>
      <c r="G36" s="133"/>
      <c r="H36" s="134"/>
      <c r="I36" s="135"/>
      <c r="J36" s="136"/>
      <c r="L36" s="95"/>
      <c r="M36" s="95"/>
      <c r="N36" s="95"/>
      <c r="O36" s="95"/>
      <c r="P36" s="97"/>
      <c r="Q36" s="97"/>
      <c r="R36" s="97"/>
      <c r="S36" s="97"/>
      <c r="T36" s="97"/>
      <c r="U36" s="97"/>
      <c r="V36" s="97"/>
      <c r="W36" s="97"/>
      <c r="X36" s="97"/>
      <c r="Y36" s="97"/>
      <c r="Z36" s="97"/>
    </row>
    <row r="37" spans="1:26" ht="15.75" x14ac:dyDescent="0.25">
      <c r="A37" s="131" t="s">
        <v>88</v>
      </c>
      <c r="B37" s="132" t="s">
        <v>89</v>
      </c>
      <c r="C37" s="133"/>
      <c r="D37" s="134"/>
      <c r="E37" s="133"/>
      <c r="F37" s="134"/>
      <c r="G37" s="133"/>
      <c r="H37" s="134"/>
      <c r="I37" s="135"/>
      <c r="J37" s="136"/>
      <c r="L37" s="95"/>
      <c r="M37" s="95"/>
      <c r="N37" s="97"/>
      <c r="O37" s="97"/>
      <c r="P37" s="97"/>
      <c r="Q37" s="97"/>
      <c r="R37" s="97"/>
      <c r="S37" s="97"/>
      <c r="T37" s="97"/>
      <c r="U37" s="97"/>
      <c r="V37" s="97"/>
      <c r="W37" s="97"/>
      <c r="X37" s="97"/>
      <c r="Y37" s="97"/>
      <c r="Z37" s="97"/>
    </row>
    <row r="38" spans="1:26" ht="15.75" x14ac:dyDescent="0.25">
      <c r="A38" s="137"/>
      <c r="B38" s="138"/>
      <c r="C38" s="133"/>
      <c r="D38" s="134"/>
      <c r="E38" s="133"/>
      <c r="F38" s="134"/>
      <c r="G38" s="133"/>
      <c r="H38" s="134"/>
      <c r="I38" s="135"/>
      <c r="J38" s="136"/>
      <c r="L38" s="95"/>
      <c r="M38" s="95"/>
      <c r="N38" s="97"/>
      <c r="O38" s="97"/>
      <c r="P38" s="95"/>
      <c r="Q38" s="95"/>
      <c r="R38" s="95"/>
      <c r="S38" s="95"/>
      <c r="T38" s="95"/>
      <c r="U38" s="97"/>
      <c r="V38" s="97"/>
      <c r="W38" s="97"/>
      <c r="X38" s="97"/>
      <c r="Y38" s="97"/>
      <c r="Z38" s="97"/>
    </row>
    <row r="39" spans="1:26" ht="15.75" x14ac:dyDescent="0.25">
      <c r="A39" s="139" t="s">
        <v>90</v>
      </c>
      <c r="B39" s="132"/>
      <c r="C39" s="133"/>
      <c r="D39" s="134"/>
      <c r="E39" s="133"/>
      <c r="F39" s="134"/>
      <c r="G39" s="133"/>
      <c r="H39" s="134"/>
      <c r="I39" s="135"/>
      <c r="J39" s="136"/>
      <c r="L39" s="95"/>
      <c r="M39" s="95"/>
      <c r="N39" s="125"/>
      <c r="O39" s="125"/>
      <c r="P39" s="95"/>
      <c r="Q39" s="95"/>
      <c r="R39" s="95"/>
      <c r="S39" s="95"/>
      <c r="T39" s="95"/>
      <c r="U39" s="97"/>
      <c r="V39" s="97"/>
      <c r="W39" s="97"/>
      <c r="X39" s="97"/>
      <c r="Y39" s="97"/>
      <c r="Z39" s="97"/>
    </row>
    <row r="40" spans="1:26" ht="15.75" x14ac:dyDescent="0.25">
      <c r="A40" s="140" t="s">
        <v>91</v>
      </c>
      <c r="B40" s="141" t="s">
        <v>89</v>
      </c>
      <c r="C40" s="133"/>
      <c r="D40" s="134"/>
      <c r="E40" s="133"/>
      <c r="F40" s="134"/>
      <c r="G40" s="133"/>
      <c r="H40" s="134"/>
      <c r="I40" s="135"/>
      <c r="J40" s="136"/>
      <c r="L40" s="95"/>
      <c r="M40" s="124"/>
      <c r="N40" s="95"/>
      <c r="O40" s="95"/>
      <c r="P40" s="95"/>
      <c r="Q40" s="95"/>
      <c r="R40" s="95"/>
      <c r="S40" s="95"/>
      <c r="T40" s="95"/>
      <c r="U40" s="97"/>
      <c r="V40" s="97"/>
      <c r="W40" s="97"/>
      <c r="X40" s="97"/>
      <c r="Y40" s="97"/>
      <c r="Z40" s="97"/>
    </row>
    <row r="41" spans="1:26" ht="15.75" x14ac:dyDescent="0.25">
      <c r="A41" s="139" t="s">
        <v>92</v>
      </c>
      <c r="B41" s="132"/>
      <c r="C41" s="133"/>
      <c r="D41" s="134"/>
      <c r="E41" s="133"/>
      <c r="F41" s="134"/>
      <c r="G41" s="133"/>
      <c r="H41" s="134"/>
      <c r="I41" s="135"/>
      <c r="J41" s="136"/>
      <c r="L41" s="95"/>
      <c r="M41" s="95"/>
      <c r="N41" s="95"/>
      <c r="O41" s="95"/>
      <c r="P41" s="95"/>
      <c r="Q41" s="95"/>
      <c r="R41" s="95"/>
      <c r="S41" s="95"/>
      <c r="T41" s="95"/>
      <c r="U41" s="97"/>
      <c r="V41" s="97"/>
      <c r="W41" s="97"/>
      <c r="X41" s="97"/>
      <c r="Y41" s="97"/>
      <c r="Z41" s="97"/>
    </row>
    <row r="42" spans="1:26" x14ac:dyDescent="0.25">
      <c r="A42" s="140" t="s">
        <v>93</v>
      </c>
      <c r="B42" s="141" t="s">
        <v>94</v>
      </c>
      <c r="C42" s="133"/>
      <c r="D42" s="134"/>
      <c r="E42" s="133"/>
      <c r="F42" s="134"/>
      <c r="G42" s="133"/>
      <c r="H42" s="134"/>
      <c r="I42" s="135"/>
      <c r="J42" s="136"/>
      <c r="L42" s="56"/>
      <c r="M42" s="56"/>
      <c r="N42" s="56"/>
      <c r="O42" s="56"/>
      <c r="P42" s="56"/>
      <c r="Q42" s="56"/>
      <c r="R42" s="56"/>
      <c r="S42" s="56"/>
      <c r="T42" s="56"/>
      <c r="U42" s="56"/>
      <c r="V42" s="56"/>
      <c r="W42" s="56"/>
      <c r="X42" s="56"/>
      <c r="Y42" s="56"/>
      <c r="Z42" s="56"/>
    </row>
    <row r="43" spans="1:26" x14ac:dyDescent="0.25">
      <c r="A43" s="140" t="s">
        <v>95</v>
      </c>
      <c r="B43" s="138" t="s">
        <v>94</v>
      </c>
      <c r="C43" s="133"/>
      <c r="D43" s="134"/>
      <c r="E43" s="133"/>
      <c r="F43" s="134"/>
      <c r="G43" s="133"/>
      <c r="H43" s="134"/>
      <c r="I43" s="135"/>
      <c r="J43" s="136"/>
      <c r="L43" s="56"/>
      <c r="M43" s="56"/>
      <c r="N43" s="56"/>
      <c r="O43" s="56"/>
      <c r="P43" s="56"/>
      <c r="Q43" s="56"/>
      <c r="R43" s="56"/>
      <c r="S43" s="56"/>
      <c r="T43" s="56"/>
      <c r="U43" s="56"/>
      <c r="V43" s="56"/>
      <c r="W43" s="56"/>
      <c r="X43" s="56"/>
      <c r="Y43" s="56"/>
      <c r="Z43" s="56"/>
    </row>
    <row r="44" spans="1:26" x14ac:dyDescent="0.25">
      <c r="A44" s="142" t="s">
        <v>96</v>
      </c>
      <c r="B44" s="141"/>
      <c r="C44" s="133"/>
      <c r="D44" s="134"/>
      <c r="E44" s="133"/>
      <c r="F44" s="134"/>
      <c r="G44" s="133"/>
      <c r="H44" s="134"/>
      <c r="I44" s="135"/>
      <c r="J44" s="136"/>
    </row>
    <row r="45" spans="1:26" x14ac:dyDescent="0.25">
      <c r="A45" s="142" t="s">
        <v>97</v>
      </c>
      <c r="B45" s="141"/>
      <c r="C45" s="133"/>
      <c r="D45" s="134"/>
      <c r="E45" s="133"/>
      <c r="F45" s="134"/>
      <c r="G45" s="133"/>
      <c r="H45" s="134"/>
      <c r="I45" s="135"/>
      <c r="J45" s="136"/>
    </row>
    <row r="46" spans="1:26" x14ac:dyDescent="0.25">
      <c r="A46" s="142" t="s">
        <v>98</v>
      </c>
      <c r="B46" s="141" t="s">
        <v>99</v>
      </c>
      <c r="C46" s="133"/>
      <c r="D46" s="134"/>
      <c r="E46" s="133"/>
      <c r="F46" s="134"/>
      <c r="G46" s="133"/>
      <c r="H46" s="134"/>
      <c r="I46" s="135"/>
      <c r="J46" s="136"/>
    </row>
    <row r="47" spans="1:26" ht="28.5" x14ac:dyDescent="0.25">
      <c r="A47" s="126" t="s">
        <v>100</v>
      </c>
      <c r="B47" s="100"/>
      <c r="C47" s="127">
        <v>248399.58</v>
      </c>
      <c r="D47" s="101">
        <v>7.8</v>
      </c>
      <c r="E47" s="127">
        <v>206362.728</v>
      </c>
      <c r="F47" s="128">
        <v>6.48</v>
      </c>
      <c r="G47" s="127">
        <v>206362.728</v>
      </c>
      <c r="H47" s="128">
        <v>6.48</v>
      </c>
      <c r="I47" s="129">
        <v>0</v>
      </c>
      <c r="J47" s="103">
        <v>0</v>
      </c>
    </row>
    <row r="48" spans="1:26" x14ac:dyDescent="0.25">
      <c r="A48" s="43" t="s">
        <v>101</v>
      </c>
      <c r="B48" s="100"/>
      <c r="C48" s="143"/>
      <c r="D48" s="144"/>
      <c r="E48" s="143"/>
      <c r="F48" s="144"/>
      <c r="G48" s="143"/>
      <c r="H48" s="144"/>
      <c r="I48" s="145"/>
      <c r="J48" s="146"/>
    </row>
    <row r="49" spans="1:10" x14ac:dyDescent="0.25">
      <c r="A49" s="147" t="s">
        <v>102</v>
      </c>
      <c r="B49" s="119"/>
      <c r="C49" s="119"/>
      <c r="D49" s="148"/>
      <c r="E49" s="119"/>
      <c r="F49" s="148"/>
      <c r="G49" s="119"/>
      <c r="H49" s="148"/>
      <c r="I49" s="149"/>
      <c r="J49" s="150"/>
    </row>
    <row r="50" spans="1:10" x14ac:dyDescent="0.25">
      <c r="A50" s="43" t="s">
        <v>103</v>
      </c>
      <c r="B50" s="100" t="s">
        <v>104</v>
      </c>
      <c r="C50" s="50"/>
      <c r="D50" s="151"/>
      <c r="E50" s="50"/>
      <c r="F50" s="151"/>
      <c r="G50" s="50"/>
      <c r="H50" s="151"/>
      <c r="I50" s="58"/>
      <c r="J50" s="59"/>
    </row>
    <row r="51" spans="1:10" x14ac:dyDescent="0.25">
      <c r="A51" s="152" t="s">
        <v>105</v>
      </c>
      <c r="B51" s="153" t="s">
        <v>106</v>
      </c>
      <c r="C51" s="50"/>
      <c r="D51" s="151"/>
      <c r="E51" s="50"/>
      <c r="F51" s="151"/>
      <c r="G51" s="50"/>
      <c r="H51" s="151"/>
      <c r="I51" s="58"/>
      <c r="J51" s="59"/>
    </row>
    <row r="52" spans="1:10" x14ac:dyDescent="0.25">
      <c r="A52" s="154" t="s">
        <v>107</v>
      </c>
      <c r="B52" s="153" t="s">
        <v>106</v>
      </c>
      <c r="C52" s="50"/>
      <c r="D52" s="151"/>
      <c r="E52" s="50"/>
      <c r="F52" s="151"/>
      <c r="G52" s="50"/>
      <c r="H52" s="151"/>
      <c r="I52" s="58"/>
      <c r="J52" s="59"/>
    </row>
    <row r="53" spans="1:10" x14ac:dyDescent="0.25">
      <c r="A53" s="152" t="s">
        <v>108</v>
      </c>
      <c r="B53" s="153" t="s">
        <v>106</v>
      </c>
      <c r="C53" s="50"/>
      <c r="D53" s="151"/>
      <c r="E53" s="50"/>
      <c r="F53" s="151"/>
      <c r="G53" s="50"/>
      <c r="H53" s="151"/>
      <c r="I53" s="58"/>
      <c r="J53" s="59"/>
    </row>
    <row r="54" spans="1:10" x14ac:dyDescent="0.25">
      <c r="A54" s="152" t="s">
        <v>109</v>
      </c>
      <c r="B54" s="153" t="s">
        <v>110</v>
      </c>
      <c r="C54" s="50"/>
      <c r="D54" s="151"/>
      <c r="E54" s="50"/>
      <c r="F54" s="151"/>
      <c r="G54" s="50"/>
      <c r="H54" s="151"/>
      <c r="I54" s="58"/>
      <c r="J54" s="59"/>
    </row>
    <row r="55" spans="1:10" x14ac:dyDescent="0.25">
      <c r="A55" s="152" t="s">
        <v>111</v>
      </c>
      <c r="B55" s="153" t="s">
        <v>104</v>
      </c>
      <c r="C55" s="50"/>
      <c r="D55" s="151"/>
      <c r="E55" s="50"/>
      <c r="F55" s="151"/>
      <c r="G55" s="50"/>
      <c r="H55" s="151"/>
      <c r="I55" s="58"/>
      <c r="J55" s="59"/>
    </row>
    <row r="56" spans="1:10" x14ac:dyDescent="0.25">
      <c r="A56" s="155" t="s">
        <v>112</v>
      </c>
      <c r="B56" s="100"/>
      <c r="C56" s="50"/>
      <c r="D56" s="151"/>
      <c r="E56" s="50"/>
      <c r="F56" s="151"/>
      <c r="G56" s="50"/>
      <c r="H56" s="151"/>
      <c r="I56" s="58"/>
      <c r="J56" s="59"/>
    </row>
    <row r="57" spans="1:10" x14ac:dyDescent="0.25">
      <c r="A57" s="147" t="s">
        <v>113</v>
      </c>
      <c r="B57" s="119" t="s">
        <v>104</v>
      </c>
      <c r="C57" s="50"/>
      <c r="D57" s="151"/>
      <c r="E57" s="50"/>
      <c r="F57" s="151"/>
      <c r="G57" s="50"/>
      <c r="H57" s="151"/>
      <c r="I57" s="58"/>
      <c r="J57" s="59"/>
    </row>
    <row r="58" spans="1:10" x14ac:dyDescent="0.25">
      <c r="A58" s="43" t="s">
        <v>114</v>
      </c>
      <c r="B58" s="100"/>
      <c r="C58" s="143"/>
      <c r="D58" s="144"/>
      <c r="E58" s="143"/>
      <c r="F58" s="144"/>
      <c r="G58" s="143"/>
      <c r="H58" s="144"/>
      <c r="I58" s="145"/>
      <c r="J58" s="146"/>
    </row>
    <row r="59" spans="1:10" x14ac:dyDescent="0.25">
      <c r="A59" s="147" t="s">
        <v>115</v>
      </c>
      <c r="B59" s="119"/>
      <c r="C59" s="119"/>
      <c r="D59" s="148"/>
      <c r="E59" s="119"/>
      <c r="F59" s="148"/>
      <c r="G59" s="119"/>
      <c r="H59" s="148"/>
      <c r="I59" s="149"/>
      <c r="J59" s="150"/>
    </row>
    <row r="60" spans="1:10" x14ac:dyDescent="0.25">
      <c r="A60" s="43" t="s">
        <v>116</v>
      </c>
      <c r="B60" s="100"/>
      <c r="C60" s="50"/>
      <c r="D60" s="151"/>
      <c r="E60" s="50"/>
      <c r="F60" s="151"/>
      <c r="G60" s="50"/>
      <c r="H60" s="151"/>
      <c r="I60" s="58"/>
      <c r="J60" s="59"/>
    </row>
    <row r="61" spans="1:10" x14ac:dyDescent="0.25">
      <c r="A61" s="147" t="s">
        <v>117</v>
      </c>
      <c r="B61" s="119" t="s">
        <v>104</v>
      </c>
      <c r="C61" s="50"/>
      <c r="D61" s="151"/>
      <c r="E61" s="50"/>
      <c r="F61" s="151"/>
      <c r="G61" s="50"/>
      <c r="H61" s="151"/>
      <c r="I61" s="58"/>
      <c r="J61" s="59"/>
    </row>
    <row r="62" spans="1:10" x14ac:dyDescent="0.25">
      <c r="A62" s="152" t="s">
        <v>118</v>
      </c>
      <c r="B62" s="153" t="s">
        <v>104</v>
      </c>
      <c r="C62" s="50"/>
      <c r="D62" s="151"/>
      <c r="E62" s="50"/>
      <c r="F62" s="151"/>
      <c r="G62" s="50"/>
      <c r="H62" s="151"/>
      <c r="I62" s="58"/>
      <c r="J62" s="59"/>
    </row>
    <row r="63" spans="1:10" x14ac:dyDescent="0.25">
      <c r="A63" s="152" t="s">
        <v>119</v>
      </c>
      <c r="B63" s="153" t="s">
        <v>120</v>
      </c>
      <c r="C63" s="50"/>
      <c r="D63" s="151"/>
      <c r="E63" s="50"/>
      <c r="F63" s="151"/>
      <c r="G63" s="50"/>
      <c r="H63" s="151"/>
      <c r="I63" s="58"/>
      <c r="J63" s="59"/>
    </row>
    <row r="64" spans="1:10" x14ac:dyDescent="0.25">
      <c r="A64" s="156" t="s">
        <v>121</v>
      </c>
      <c r="B64" s="153" t="s">
        <v>120</v>
      </c>
      <c r="C64" s="50"/>
      <c r="D64" s="151"/>
      <c r="E64" s="50"/>
      <c r="F64" s="151"/>
      <c r="G64" s="50"/>
      <c r="H64" s="151"/>
      <c r="I64" s="58"/>
      <c r="J64" s="59"/>
    </row>
    <row r="65" spans="1:10" x14ac:dyDescent="0.25">
      <c r="A65" s="157" t="s">
        <v>122</v>
      </c>
      <c r="B65" s="153" t="s">
        <v>123</v>
      </c>
      <c r="C65" s="50"/>
      <c r="D65" s="151"/>
      <c r="E65" s="50"/>
      <c r="F65" s="151"/>
      <c r="G65" s="50"/>
      <c r="H65" s="151"/>
      <c r="I65" s="58"/>
      <c r="J65" s="59"/>
    </row>
    <row r="66" spans="1:10" x14ac:dyDescent="0.25">
      <c r="A66" s="152" t="s">
        <v>109</v>
      </c>
      <c r="B66" s="153" t="s">
        <v>124</v>
      </c>
      <c r="C66" s="50"/>
      <c r="D66" s="151"/>
      <c r="E66" s="50"/>
      <c r="F66" s="151"/>
      <c r="G66" s="50"/>
      <c r="H66" s="151"/>
      <c r="I66" s="58"/>
      <c r="J66" s="59"/>
    </row>
    <row r="67" spans="1:10" x14ac:dyDescent="0.25">
      <c r="A67" s="152" t="s">
        <v>111</v>
      </c>
      <c r="B67" s="153" t="s">
        <v>104</v>
      </c>
      <c r="C67" s="50"/>
      <c r="D67" s="151"/>
      <c r="E67" s="50"/>
      <c r="F67" s="151"/>
      <c r="G67" s="50"/>
      <c r="H67" s="151"/>
      <c r="I67" s="58"/>
      <c r="J67" s="59"/>
    </row>
    <row r="68" spans="1:10" x14ac:dyDescent="0.25">
      <c r="A68" s="152" t="s">
        <v>125</v>
      </c>
      <c r="B68" s="153" t="s">
        <v>126</v>
      </c>
      <c r="C68" s="50"/>
      <c r="D68" s="151"/>
      <c r="E68" s="50"/>
      <c r="F68" s="151"/>
      <c r="G68" s="50"/>
      <c r="H68" s="151"/>
      <c r="I68" s="58"/>
      <c r="J68" s="59"/>
    </row>
    <row r="69" spans="1:10" x14ac:dyDescent="0.25">
      <c r="A69" s="156" t="s">
        <v>127</v>
      </c>
      <c r="B69" s="50" t="s">
        <v>104</v>
      </c>
      <c r="C69" s="50"/>
      <c r="D69" s="151"/>
      <c r="E69" s="50"/>
      <c r="F69" s="151"/>
      <c r="G69" s="50"/>
      <c r="H69" s="151"/>
      <c r="I69" s="58"/>
      <c r="J69" s="59"/>
    </row>
    <row r="70" spans="1:10" x14ac:dyDescent="0.25">
      <c r="A70" s="99" t="s">
        <v>128</v>
      </c>
      <c r="B70" s="100" t="s">
        <v>129</v>
      </c>
      <c r="C70" s="102">
        <v>35030.71</v>
      </c>
      <c r="D70" s="307">
        <v>1.1000000000000001</v>
      </c>
      <c r="E70" s="308">
        <v>19107.66</v>
      </c>
      <c r="F70" s="103">
        <v>0.6</v>
      </c>
      <c r="G70" s="308">
        <v>0</v>
      </c>
      <c r="H70" s="103">
        <v>0</v>
      </c>
      <c r="I70" s="115">
        <v>19107.66</v>
      </c>
      <c r="J70" s="103">
        <v>0.6</v>
      </c>
    </row>
    <row r="71" spans="1:10" x14ac:dyDescent="0.25">
      <c r="A71" s="118" t="s">
        <v>130</v>
      </c>
      <c r="B71" s="119" t="s">
        <v>131</v>
      </c>
      <c r="C71" s="71"/>
      <c r="D71" s="309"/>
      <c r="E71" s="310"/>
      <c r="F71" s="122"/>
      <c r="G71" s="310"/>
      <c r="H71" s="122"/>
      <c r="I71" s="109"/>
      <c r="J71" s="110"/>
    </row>
    <row r="72" spans="1:10" x14ac:dyDescent="0.25">
      <c r="A72" s="99" t="s">
        <v>132</v>
      </c>
      <c r="B72" s="100"/>
      <c r="C72" s="102">
        <v>937268.93831999996</v>
      </c>
      <c r="D72" s="307">
        <v>29.431200000000004</v>
      </c>
      <c r="E72" s="308">
        <v>794878.65600000008</v>
      </c>
      <c r="F72" s="103">
        <v>24.96</v>
      </c>
      <c r="G72" s="308">
        <v>775770.99600000004</v>
      </c>
      <c r="H72" s="103">
        <v>24.36</v>
      </c>
      <c r="I72" s="158">
        <v>19107.660000000033</v>
      </c>
      <c r="J72" s="103">
        <v>0.60000000000000142</v>
      </c>
    </row>
    <row r="73" spans="1:10" x14ac:dyDescent="0.25">
      <c r="A73" s="118" t="s">
        <v>133</v>
      </c>
      <c r="B73" s="119"/>
      <c r="C73" s="120"/>
      <c r="D73" s="311"/>
      <c r="E73" s="109"/>
      <c r="F73" s="110"/>
      <c r="G73" s="109"/>
      <c r="H73" s="110"/>
      <c r="I73" s="120"/>
      <c r="J73" s="122"/>
    </row>
    <row r="74" spans="1:10" x14ac:dyDescent="0.25">
      <c r="A74" s="99" t="s">
        <v>134</v>
      </c>
      <c r="B74" s="100"/>
      <c r="C74" s="102">
        <v>140122.84</v>
      </c>
      <c r="D74" s="101">
        <v>4.4000000000000004</v>
      </c>
      <c r="E74" s="308">
        <v>114645.95999999999</v>
      </c>
      <c r="F74" s="101">
        <v>3.6</v>
      </c>
      <c r="G74" s="308">
        <v>114645.95999999999</v>
      </c>
      <c r="H74" s="101">
        <v>3.6</v>
      </c>
      <c r="I74" s="159">
        <v>0</v>
      </c>
      <c r="J74" s="103">
        <v>0</v>
      </c>
    </row>
    <row r="75" spans="1:10" x14ac:dyDescent="0.25">
      <c r="A75" s="106" t="s">
        <v>135</v>
      </c>
      <c r="B75" s="50"/>
      <c r="C75" s="109"/>
      <c r="D75" s="151"/>
      <c r="E75" s="109"/>
      <c r="F75" s="151"/>
      <c r="G75" s="109"/>
      <c r="H75" s="151"/>
      <c r="I75" s="109"/>
      <c r="J75" s="59"/>
    </row>
    <row r="76" spans="1:10" x14ac:dyDescent="0.25">
      <c r="A76" s="118"/>
      <c r="B76" s="119"/>
      <c r="C76" s="120"/>
      <c r="D76" s="160"/>
      <c r="E76" s="120"/>
      <c r="F76" s="160"/>
      <c r="G76" s="120"/>
      <c r="H76" s="160"/>
      <c r="I76" s="120"/>
      <c r="J76" s="161"/>
    </row>
    <row r="77" spans="1:10" x14ac:dyDescent="0.25">
      <c r="A77" s="99" t="s">
        <v>136</v>
      </c>
      <c r="B77" s="43"/>
      <c r="C77" s="102">
        <v>1077391.77832</v>
      </c>
      <c r="D77" s="101">
        <v>33.831200000000003</v>
      </c>
      <c r="E77" s="102">
        <v>909524.61600000004</v>
      </c>
      <c r="F77" s="101">
        <v>28.560000000000002</v>
      </c>
      <c r="G77" s="102">
        <v>890416.95600000001</v>
      </c>
      <c r="H77" s="101">
        <v>27.96</v>
      </c>
      <c r="I77" s="158">
        <v>19107.660000000033</v>
      </c>
      <c r="J77" s="103">
        <v>0.60000000000000142</v>
      </c>
    </row>
    <row r="78" spans="1:10" ht="15.75" thickBot="1" x14ac:dyDescent="0.3">
      <c r="A78" s="162" t="s">
        <v>137</v>
      </c>
      <c r="B78" s="63"/>
      <c r="C78" s="162"/>
      <c r="D78" s="163"/>
      <c r="E78" s="162"/>
      <c r="F78" s="163"/>
      <c r="G78" s="162"/>
      <c r="H78" s="163"/>
      <c r="I78" s="164"/>
      <c r="J78" s="65"/>
    </row>
    <row r="79" spans="1:10" ht="15.75" thickBot="1" x14ac:dyDescent="0.3">
      <c r="A79" s="165" t="s">
        <v>138</v>
      </c>
      <c r="B79" s="29"/>
      <c r="C79" s="165"/>
      <c r="D79" s="60"/>
      <c r="E79" s="165"/>
      <c r="F79" s="60"/>
      <c r="G79" s="60"/>
      <c r="H79" s="60"/>
      <c r="I79" s="165"/>
      <c r="J79" s="60"/>
    </row>
    <row r="80" spans="1:10" x14ac:dyDescent="0.25">
      <c r="A80" s="166"/>
      <c r="B80" s="167"/>
      <c r="C80" s="48" t="s">
        <v>139</v>
      </c>
      <c r="D80" s="168" t="s">
        <v>140</v>
      </c>
      <c r="E80" s="48" t="s">
        <v>139</v>
      </c>
      <c r="F80" s="168" t="s">
        <v>140</v>
      </c>
      <c r="G80" s="48" t="s">
        <v>139</v>
      </c>
      <c r="H80" s="168" t="s">
        <v>140</v>
      </c>
      <c r="I80" s="51" t="s">
        <v>139</v>
      </c>
      <c r="J80" s="52" t="s">
        <v>140</v>
      </c>
    </row>
    <row r="81" spans="1:10" x14ac:dyDescent="0.25">
      <c r="A81" s="50" t="s">
        <v>48</v>
      </c>
      <c r="B81" s="169" t="s">
        <v>49</v>
      </c>
      <c r="C81" s="50" t="s">
        <v>141</v>
      </c>
      <c r="D81" s="151" t="s">
        <v>142</v>
      </c>
      <c r="E81" s="50" t="s">
        <v>141</v>
      </c>
      <c r="F81" s="151" t="s">
        <v>142</v>
      </c>
      <c r="G81" s="50" t="s">
        <v>141</v>
      </c>
      <c r="H81" s="151" t="s">
        <v>142</v>
      </c>
      <c r="I81" s="58" t="s">
        <v>141</v>
      </c>
      <c r="J81" s="59" t="s">
        <v>142</v>
      </c>
    </row>
    <row r="82" spans="1:10" x14ac:dyDescent="0.25">
      <c r="A82" s="50" t="s">
        <v>53</v>
      </c>
      <c r="B82" s="169" t="s">
        <v>54</v>
      </c>
      <c r="C82" s="50" t="s">
        <v>143</v>
      </c>
      <c r="D82" s="170" t="s">
        <v>144</v>
      </c>
      <c r="E82" s="50" t="s">
        <v>143</v>
      </c>
      <c r="F82" s="170" t="s">
        <v>144</v>
      </c>
      <c r="G82" s="50" t="s">
        <v>143</v>
      </c>
      <c r="H82" s="170" t="s">
        <v>144</v>
      </c>
      <c r="I82" s="58" t="s">
        <v>145</v>
      </c>
      <c r="J82" s="171" t="s">
        <v>144</v>
      </c>
    </row>
    <row r="83" spans="1:10" x14ac:dyDescent="0.25">
      <c r="A83" s="62"/>
      <c r="B83" s="172"/>
      <c r="C83" s="62" t="s">
        <v>34</v>
      </c>
      <c r="D83" s="151" t="s">
        <v>58</v>
      </c>
      <c r="E83" s="62" t="s">
        <v>34</v>
      </c>
      <c r="F83" s="151" t="s">
        <v>58</v>
      </c>
      <c r="G83" s="62" t="s">
        <v>34</v>
      </c>
      <c r="H83" s="151" t="s">
        <v>58</v>
      </c>
      <c r="I83" s="10" t="s">
        <v>34</v>
      </c>
      <c r="J83" s="59" t="s">
        <v>58</v>
      </c>
    </row>
    <row r="84" spans="1:10" ht="15.75" thickBot="1" x14ac:dyDescent="0.3">
      <c r="A84" s="63"/>
      <c r="B84" s="173"/>
      <c r="C84" s="174" t="s">
        <v>40</v>
      </c>
      <c r="D84" s="163" t="s">
        <v>40</v>
      </c>
      <c r="E84" s="174" t="s">
        <v>40</v>
      </c>
      <c r="F84" s="163" t="s">
        <v>40</v>
      </c>
      <c r="G84" s="174" t="s">
        <v>40</v>
      </c>
      <c r="H84" s="163" t="s">
        <v>40</v>
      </c>
      <c r="I84" s="64" t="s">
        <v>40</v>
      </c>
      <c r="J84" s="65" t="s">
        <v>40</v>
      </c>
    </row>
    <row r="85" spans="1:10" x14ac:dyDescent="0.25">
      <c r="A85" s="175" t="s">
        <v>146</v>
      </c>
      <c r="B85" s="50" t="s">
        <v>148</v>
      </c>
      <c r="C85" s="159"/>
      <c r="D85" s="134"/>
      <c r="E85" s="386"/>
      <c r="F85" s="136"/>
      <c r="G85" s="562"/>
      <c r="H85" s="563"/>
      <c r="I85" s="159"/>
      <c r="J85" s="136"/>
    </row>
    <row r="86" spans="1:10" x14ac:dyDescent="0.25">
      <c r="A86" s="175" t="s">
        <v>147</v>
      </c>
      <c r="B86" s="50"/>
      <c r="C86" s="176">
        <v>152861.28</v>
      </c>
      <c r="D86" s="177">
        <v>4.8</v>
      </c>
      <c r="E86" s="583">
        <v>152861.28</v>
      </c>
      <c r="F86" s="582">
        <v>4.8</v>
      </c>
      <c r="G86" s="176">
        <v>60741.380000000005</v>
      </c>
      <c r="H86" s="177">
        <v>1.9073412442967901</v>
      </c>
      <c r="I86" s="159">
        <v>92119.9</v>
      </c>
      <c r="J86" s="178">
        <v>2.8926587557032097</v>
      </c>
    </row>
    <row r="87" spans="1:10" ht="15.75" thickBot="1" x14ac:dyDescent="0.3">
      <c r="A87" s="179"/>
      <c r="B87" s="174"/>
      <c r="C87" s="159"/>
      <c r="D87" s="121"/>
      <c r="E87" s="572"/>
      <c r="F87" s="122"/>
      <c r="G87" s="120"/>
      <c r="H87" s="122"/>
      <c r="I87" s="159"/>
      <c r="J87" s="110"/>
    </row>
    <row r="88" spans="1:10" x14ac:dyDescent="0.25">
      <c r="A88" s="175" t="s">
        <v>184</v>
      </c>
      <c r="B88" s="50"/>
      <c r="C88" s="115"/>
      <c r="D88" s="110"/>
      <c r="E88" s="115"/>
      <c r="F88" s="110"/>
      <c r="G88" s="109"/>
      <c r="H88" s="309"/>
      <c r="I88" s="115"/>
      <c r="J88" s="292"/>
    </row>
    <row r="89" spans="1:10" x14ac:dyDescent="0.25">
      <c r="A89" s="175"/>
      <c r="B89" s="50" t="s">
        <v>185</v>
      </c>
      <c r="C89" s="570">
        <v>0</v>
      </c>
      <c r="D89" s="178">
        <v>15.9</v>
      </c>
      <c r="E89" s="570">
        <v>0</v>
      </c>
      <c r="F89" s="178">
        <v>0</v>
      </c>
      <c r="G89" s="193">
        <v>0</v>
      </c>
      <c r="H89" s="421">
        <v>0</v>
      </c>
      <c r="I89" s="159">
        <v>0</v>
      </c>
      <c r="J89" s="178">
        <v>0</v>
      </c>
    </row>
    <row r="90" spans="1:10" ht="15.75" thickBot="1" x14ac:dyDescent="0.3">
      <c r="A90" s="179"/>
      <c r="B90" s="174"/>
      <c r="C90" s="109"/>
      <c r="D90" s="110"/>
      <c r="E90" s="109"/>
      <c r="F90" s="110"/>
      <c r="G90" s="109"/>
      <c r="H90" s="309"/>
      <c r="I90" s="120"/>
      <c r="J90" s="121"/>
    </row>
    <row r="91" spans="1:10" x14ac:dyDescent="0.25">
      <c r="A91" s="301" t="s">
        <v>186</v>
      </c>
      <c r="B91" s="48"/>
      <c r="C91" s="295"/>
      <c r="D91" s="296"/>
      <c r="E91" s="295"/>
      <c r="F91" s="296"/>
      <c r="G91" s="295"/>
      <c r="H91" s="526"/>
      <c r="I91" s="295"/>
      <c r="J91" s="110"/>
    </row>
    <row r="92" spans="1:10" x14ac:dyDescent="0.25">
      <c r="A92" s="175" t="s">
        <v>187</v>
      </c>
      <c r="B92" s="50" t="s">
        <v>185</v>
      </c>
      <c r="C92" s="225">
        <v>0</v>
      </c>
      <c r="D92" s="178">
        <v>1.72</v>
      </c>
      <c r="E92" s="225">
        <v>0</v>
      </c>
      <c r="F92" s="178">
        <v>0</v>
      </c>
      <c r="G92" s="193">
        <v>0</v>
      </c>
      <c r="H92" s="421">
        <v>0</v>
      </c>
      <c r="I92" s="159">
        <v>0</v>
      </c>
      <c r="J92" s="178">
        <v>0</v>
      </c>
    </row>
    <row r="93" spans="1:10" ht="15.75" thickBot="1" x14ac:dyDescent="0.3">
      <c r="A93" s="179"/>
      <c r="B93" s="174"/>
      <c r="C93" s="120"/>
      <c r="D93" s="122"/>
      <c r="E93" s="120"/>
      <c r="F93" s="122"/>
      <c r="G93" s="120"/>
      <c r="H93" s="311"/>
      <c r="I93" s="120"/>
      <c r="J93" s="110"/>
    </row>
    <row r="94" spans="1:10" x14ac:dyDescent="0.25">
      <c r="A94" s="301" t="s">
        <v>254</v>
      </c>
      <c r="B94" s="48" t="s">
        <v>189</v>
      </c>
      <c r="C94" s="74">
        <v>0</v>
      </c>
      <c r="D94" s="101">
        <v>3</v>
      </c>
      <c r="E94" s="225">
        <v>0</v>
      </c>
      <c r="F94" s="101">
        <v>0</v>
      </c>
      <c r="G94" s="193">
        <v>0</v>
      </c>
      <c r="H94" s="421">
        <v>0</v>
      </c>
      <c r="I94" s="159">
        <v>0</v>
      </c>
      <c r="J94" s="101">
        <v>0</v>
      </c>
    </row>
    <row r="95" spans="1:10" ht="15.75" thickBot="1" x14ac:dyDescent="0.3">
      <c r="A95" s="179" t="s">
        <v>191</v>
      </c>
      <c r="B95" s="174"/>
      <c r="C95" s="120"/>
      <c r="D95" s="121"/>
      <c r="E95" s="120"/>
      <c r="F95" s="121"/>
      <c r="G95" s="120"/>
      <c r="H95" s="311"/>
      <c r="I95" s="120"/>
      <c r="J95" s="121"/>
    </row>
    <row r="96" spans="1:10" x14ac:dyDescent="0.25">
      <c r="A96" s="99" t="s">
        <v>150</v>
      </c>
      <c r="B96" s="43"/>
      <c r="C96" s="74">
        <v>152861.28</v>
      </c>
      <c r="D96" s="478">
        <v>25.419999999999998</v>
      </c>
      <c r="E96" s="74">
        <v>152861.28</v>
      </c>
      <c r="F96" s="478">
        <v>4.8</v>
      </c>
      <c r="G96" s="74">
        <v>60741.380000000005</v>
      </c>
      <c r="H96" s="478">
        <v>1.9073412442967901</v>
      </c>
      <c r="I96" s="74">
        <v>92119.9</v>
      </c>
      <c r="J96" s="478">
        <v>2.8926587557032097</v>
      </c>
    </row>
    <row r="97" spans="1:10" ht="15.75" thickBot="1" x14ac:dyDescent="0.3">
      <c r="A97" s="162" t="s">
        <v>151</v>
      </c>
      <c r="B97" s="63"/>
      <c r="C97" s="162"/>
      <c r="D97" s="163"/>
      <c r="E97" s="162"/>
      <c r="F97" s="163"/>
      <c r="G97" s="64"/>
      <c r="H97" s="66"/>
      <c r="I97" s="164"/>
      <c r="J97" s="65"/>
    </row>
    <row r="98" spans="1:10" x14ac:dyDescent="0.25">
      <c r="A98" s="165"/>
      <c r="B98" s="29"/>
      <c r="C98" s="297">
        <f>C96+C77</f>
        <v>1230253.0583200001</v>
      </c>
      <c r="D98" s="165"/>
      <c r="E98" s="421">
        <f>E96+E77</f>
        <v>1062385.8959999999</v>
      </c>
      <c r="G98" s="57">
        <f>G96+G77</f>
        <v>951158.33600000001</v>
      </c>
      <c r="I98" s="57">
        <f>I96+I77</f>
        <v>111227.56000000003</v>
      </c>
    </row>
    <row r="99" spans="1:10" x14ac:dyDescent="0.25">
      <c r="E99" s="57"/>
      <c r="J99" s="302"/>
    </row>
    <row r="100" spans="1:10" x14ac:dyDescent="0.25">
      <c r="I100" s="57"/>
    </row>
    <row r="101" spans="1:10" ht="15.75" x14ac:dyDescent="0.25">
      <c r="A101" s="95" t="s">
        <v>66</v>
      </c>
      <c r="B101"/>
      <c r="C101" s="98" t="s">
        <v>67</v>
      </c>
      <c r="D101" s="98"/>
      <c r="E101" s="98"/>
      <c r="F101" s="98"/>
      <c r="G101" s="504"/>
      <c r="H101" s="504"/>
    </row>
    <row r="102" spans="1:10" ht="15.75" x14ac:dyDescent="0.25">
      <c r="A102" s="104" t="s">
        <v>70</v>
      </c>
      <c r="B102"/>
      <c r="C102" s="105" t="s">
        <v>71</v>
      </c>
      <c r="D102" s="105"/>
      <c r="E102" s="105"/>
      <c r="F102" s="105"/>
      <c r="G102" s="505"/>
      <c r="H102" s="505"/>
    </row>
    <row r="103" spans="1:10" ht="15.75" x14ac:dyDescent="0.25">
      <c r="A103" s="111"/>
      <c r="B103"/>
      <c r="C103"/>
      <c r="D103"/>
      <c r="E103"/>
      <c r="F103"/>
      <c r="G103"/>
      <c r="H103"/>
    </row>
    <row r="104" spans="1:10" ht="15.75" x14ac:dyDescent="0.25">
      <c r="A104" s="608" t="s">
        <v>258</v>
      </c>
      <c r="B104" s="608"/>
      <c r="C104" s="112" t="s">
        <v>77</v>
      </c>
      <c r="D104" s="112"/>
      <c r="E104"/>
      <c r="F104"/>
      <c r="G104"/>
      <c r="H104"/>
    </row>
    <row r="105" spans="1:10" ht="15.75" x14ac:dyDescent="0.25">
      <c r="A105" s="113" t="s">
        <v>78</v>
      </c>
      <c r="B105"/>
      <c r="C105" s="605" t="s">
        <v>79</v>
      </c>
      <c r="D105" s="605"/>
      <c r="E105" s="605"/>
      <c r="F105" s="605"/>
      <c r="G105" s="500"/>
      <c r="H105" s="500"/>
    </row>
    <row r="106" spans="1:10" x14ac:dyDescent="0.25">
      <c r="C106"/>
      <c r="D106"/>
      <c r="E106"/>
      <c r="F106"/>
      <c r="G106"/>
      <c r="H106"/>
    </row>
  </sheetData>
  <mergeCells count="8">
    <mergeCell ref="A104:B104"/>
    <mergeCell ref="G17:H17"/>
    <mergeCell ref="C105:F105"/>
    <mergeCell ref="V11:AE11"/>
    <mergeCell ref="C17:D17"/>
    <mergeCell ref="E17:F17"/>
    <mergeCell ref="I17:J17"/>
    <mergeCell ref="X30:AA30"/>
  </mergeCells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106"/>
  <sheetViews>
    <sheetView topLeftCell="C82" zoomScale="77" zoomScaleNormal="77" workbookViewId="0">
      <selection activeCell="L8" sqref="L8:AE8"/>
    </sheetView>
  </sheetViews>
  <sheetFormatPr defaultRowHeight="15" x14ac:dyDescent="0.25"/>
  <cols>
    <col min="1" max="1" width="46.5703125" style="2" customWidth="1"/>
    <col min="2" max="2" width="43.42578125" style="2" customWidth="1"/>
    <col min="3" max="4" width="14.28515625" style="2" customWidth="1"/>
    <col min="5" max="5" width="16.28515625" style="2" customWidth="1"/>
    <col min="6" max="8" width="12.85546875" style="2" customWidth="1"/>
    <col min="9" max="9" width="10.5703125" style="2" customWidth="1"/>
    <col min="10" max="10" width="14.7109375" style="2" customWidth="1"/>
    <col min="11" max="11" width="9.140625" style="2"/>
    <col min="12" max="12" width="8.85546875" style="2" customWidth="1"/>
    <col min="13" max="13" width="39.28515625" style="2" customWidth="1"/>
    <col min="14" max="15" width="18.85546875" style="2" customWidth="1"/>
    <col min="16" max="16" width="12.5703125" style="2" customWidth="1"/>
    <col min="17" max="17" width="15.42578125" style="2" customWidth="1"/>
    <col min="18" max="18" width="15.85546875" style="2" customWidth="1"/>
    <col min="19" max="19" width="13.85546875" style="2" customWidth="1"/>
    <col min="20" max="20" width="13" style="2" customWidth="1"/>
    <col min="21" max="21" width="13.42578125" style="2" customWidth="1"/>
    <col min="22" max="22" width="12.5703125" style="2" customWidth="1"/>
    <col min="23" max="23" width="11.42578125" style="2" customWidth="1"/>
    <col min="24" max="24" width="11.140625" style="2" customWidth="1"/>
    <col min="25" max="25" width="11.7109375" style="2" customWidth="1"/>
    <col min="26" max="26" width="11.140625" style="2" customWidth="1"/>
    <col min="27" max="27" width="9.140625" style="2"/>
    <col min="28" max="29" width="9.5703125" style="2" bestFit="1" customWidth="1"/>
    <col min="30" max="30" width="9.5703125" style="2" customWidth="1"/>
    <col min="31" max="31" width="14.28515625" style="2" customWidth="1"/>
    <col min="32" max="32" width="13.42578125" style="2" customWidth="1"/>
    <col min="33" max="16384" width="9.140625" style="2"/>
  </cols>
  <sheetData>
    <row r="1" spans="1:31" x14ac:dyDescent="0.25">
      <c r="A1" s="1" t="s">
        <v>0</v>
      </c>
      <c r="B1"/>
      <c r="C1"/>
      <c r="D1"/>
      <c r="E1"/>
    </row>
    <row r="2" spans="1:31" x14ac:dyDescent="0.25">
      <c r="A2" s="2" t="s">
        <v>1</v>
      </c>
      <c r="B2"/>
      <c r="C2"/>
      <c r="D2"/>
      <c r="E2"/>
    </row>
    <row r="3" spans="1:31" x14ac:dyDescent="0.25">
      <c r="A3" s="2" t="s">
        <v>242</v>
      </c>
      <c r="B3"/>
      <c r="C3"/>
      <c r="D3"/>
      <c r="E3"/>
      <c r="L3" s="637"/>
      <c r="M3" s="637"/>
      <c r="N3" s="637"/>
      <c r="O3" s="637"/>
      <c r="P3" s="637"/>
      <c r="Q3" s="637"/>
      <c r="R3" s="637"/>
      <c r="S3" s="637"/>
      <c r="T3" s="637"/>
      <c r="U3" s="637"/>
      <c r="V3" s="637"/>
      <c r="W3" s="637"/>
      <c r="X3" s="637"/>
      <c r="Y3" s="637"/>
      <c r="Z3" s="637"/>
      <c r="AA3" s="637"/>
      <c r="AB3" s="637"/>
      <c r="AC3" s="637"/>
      <c r="AD3" s="637"/>
      <c r="AE3" s="637"/>
    </row>
    <row r="4" spans="1:31" ht="15" customHeight="1" x14ac:dyDescent="0.25">
      <c r="A4" s="636" t="s">
        <v>3</v>
      </c>
      <c r="B4" s="636" t="s">
        <v>4</v>
      </c>
      <c r="C4" s="636"/>
      <c r="D4" s="636"/>
      <c r="E4" s="636"/>
      <c r="F4" s="637"/>
      <c r="G4" s="637"/>
      <c r="H4" s="637"/>
      <c r="I4" s="637"/>
      <c r="J4" s="637"/>
      <c r="L4" s="637"/>
      <c r="M4" s="636" t="s">
        <v>5</v>
      </c>
      <c r="N4" s="636"/>
      <c r="O4" s="636"/>
      <c r="P4" s="636"/>
      <c r="Q4" s="636"/>
      <c r="R4" s="636"/>
      <c r="S4" s="636"/>
      <c r="T4" s="636"/>
      <c r="U4" s="636"/>
      <c r="V4" s="636"/>
      <c r="W4" s="636"/>
      <c r="X4" s="636"/>
      <c r="Y4" s="636"/>
      <c r="Z4" s="636"/>
      <c r="AA4" s="636"/>
      <c r="AB4" s="636"/>
      <c r="AC4" s="636"/>
      <c r="AD4" s="636"/>
      <c r="AE4" s="636"/>
    </row>
    <row r="5" spans="1:31" ht="15" customHeight="1" x14ac:dyDescent="0.25">
      <c r="A5" s="636" t="s">
        <v>6</v>
      </c>
      <c r="B5" s="636"/>
      <c r="C5" s="636"/>
      <c r="D5" s="636"/>
      <c r="E5" s="636"/>
      <c r="F5" s="637"/>
      <c r="G5" s="637"/>
      <c r="H5" s="637"/>
      <c r="I5" s="637"/>
      <c r="J5" s="637"/>
      <c r="L5" s="637"/>
      <c r="M5" s="636" t="s">
        <v>6</v>
      </c>
      <c r="N5" s="636"/>
      <c r="O5" s="636"/>
      <c r="P5" s="636"/>
      <c r="Q5" s="636"/>
      <c r="R5" s="636"/>
      <c r="S5" s="636"/>
      <c r="T5" s="636"/>
      <c r="U5" s="636"/>
      <c r="V5" s="636"/>
      <c r="W5" s="636"/>
      <c r="X5" s="636"/>
      <c r="Y5" s="636"/>
      <c r="Z5" s="636"/>
      <c r="AA5" s="636"/>
      <c r="AB5" s="636"/>
      <c r="AC5" s="636"/>
      <c r="AD5" s="636"/>
      <c r="AE5" s="636"/>
    </row>
    <row r="6" spans="1:31" ht="15" customHeight="1" x14ac:dyDescent="0.3">
      <c r="A6" s="636" t="s">
        <v>7</v>
      </c>
      <c r="B6" s="636"/>
      <c r="C6" s="636"/>
      <c r="D6" s="636"/>
      <c r="E6" s="636"/>
      <c r="F6" s="637"/>
      <c r="G6" s="637"/>
      <c r="H6" s="637"/>
      <c r="I6" s="637"/>
      <c r="J6" s="637"/>
      <c r="L6" s="640"/>
      <c r="M6" s="636" t="s">
        <v>7</v>
      </c>
      <c r="N6" s="636"/>
      <c r="O6" s="636"/>
      <c r="P6" s="636"/>
      <c r="Q6" s="636"/>
      <c r="R6" s="636"/>
      <c r="S6" s="636"/>
      <c r="T6" s="636"/>
      <c r="U6" s="636"/>
      <c r="V6" s="636"/>
      <c r="W6" s="636"/>
      <c r="X6" s="636"/>
      <c r="Y6" s="636"/>
      <c r="Z6" s="636"/>
      <c r="AA6" s="636"/>
      <c r="AB6" s="636"/>
      <c r="AC6" s="636"/>
      <c r="AD6" s="636"/>
      <c r="AE6" s="636"/>
    </row>
    <row r="7" spans="1:31" ht="15" customHeight="1" x14ac:dyDescent="0.3">
      <c r="A7" s="636" t="s">
        <v>239</v>
      </c>
      <c r="B7" s="636"/>
      <c r="C7" s="636"/>
      <c r="D7" s="636"/>
      <c r="E7" s="636"/>
      <c r="F7" s="637"/>
      <c r="G7" s="637"/>
      <c r="H7" s="637"/>
      <c r="I7" s="637"/>
      <c r="J7" s="637"/>
      <c r="L7" s="640"/>
      <c r="M7" s="636" t="s">
        <v>239</v>
      </c>
      <c r="N7" s="636"/>
      <c r="O7" s="636"/>
      <c r="P7" s="636"/>
      <c r="Q7" s="636"/>
      <c r="R7" s="636"/>
      <c r="S7" s="636"/>
      <c r="T7" s="636"/>
      <c r="U7" s="636"/>
      <c r="V7" s="636"/>
      <c r="W7" s="636"/>
      <c r="X7" s="636"/>
      <c r="Y7" s="636"/>
      <c r="Z7" s="636"/>
      <c r="AA7" s="636"/>
      <c r="AB7" s="636"/>
      <c r="AC7" s="636"/>
      <c r="AD7" s="636"/>
      <c r="AE7" s="636"/>
    </row>
    <row r="8" spans="1:31" ht="15" customHeight="1" x14ac:dyDescent="0.3">
      <c r="A8" s="638" t="s">
        <v>241</v>
      </c>
      <c r="B8" s="638"/>
      <c r="C8" s="638"/>
      <c r="D8" s="638"/>
      <c r="E8" s="638"/>
      <c r="F8" s="637"/>
      <c r="G8" s="637"/>
      <c r="H8" s="637"/>
      <c r="I8" s="637"/>
      <c r="J8" s="637"/>
      <c r="L8" s="640"/>
      <c r="M8" s="638" t="s">
        <v>241</v>
      </c>
      <c r="N8" s="638"/>
      <c r="O8" s="638"/>
      <c r="P8" s="638"/>
      <c r="Q8" s="638"/>
      <c r="R8" s="638"/>
      <c r="S8" s="638"/>
      <c r="T8" s="638"/>
      <c r="U8" s="638"/>
      <c r="V8" s="638"/>
      <c r="W8" s="638"/>
      <c r="X8" s="638"/>
      <c r="Y8" s="638"/>
      <c r="Z8" s="638"/>
      <c r="AA8" s="638"/>
      <c r="AB8" s="638"/>
      <c r="AC8" s="638"/>
      <c r="AD8" s="638"/>
      <c r="AE8" s="638"/>
    </row>
    <row r="9" spans="1:31" ht="15" customHeight="1" thickBot="1" x14ac:dyDescent="0.3">
      <c r="A9" s="645" t="s">
        <v>153</v>
      </c>
      <c r="B9" s="645"/>
      <c r="C9" s="645"/>
      <c r="D9" s="645"/>
      <c r="E9" s="645"/>
      <c r="F9" s="637"/>
      <c r="G9" s="637"/>
      <c r="H9" s="637"/>
      <c r="I9" s="637"/>
      <c r="J9" s="637"/>
      <c r="L9" s="641"/>
      <c r="M9" s="639" t="s">
        <v>153</v>
      </c>
      <c r="N9" s="639"/>
      <c r="O9" s="639"/>
      <c r="P9" s="639"/>
      <c r="Q9" s="639"/>
      <c r="R9" s="639"/>
      <c r="S9" s="639"/>
      <c r="T9" s="639"/>
      <c r="U9" s="639"/>
      <c r="V9" s="639"/>
      <c r="W9" s="639"/>
      <c r="X9" s="639"/>
      <c r="Y9" s="639"/>
      <c r="Z9" s="639"/>
      <c r="AA9" s="639"/>
      <c r="AB9" s="639"/>
      <c r="AC9" s="639"/>
      <c r="AD9" s="639"/>
      <c r="AE9" s="639"/>
    </row>
    <row r="10" spans="1:31" ht="15.75" thickBot="1" x14ac:dyDescent="0.3">
      <c r="A10" s="5" t="s">
        <v>12</v>
      </c>
      <c r="B10" s="6"/>
      <c r="C10" s="7"/>
      <c r="D10" s="7"/>
      <c r="E10" s="8"/>
      <c r="L10" s="637"/>
      <c r="M10" s="642"/>
      <c r="N10" s="642"/>
      <c r="O10" s="642"/>
      <c r="P10" s="642"/>
      <c r="Q10" s="642"/>
      <c r="R10" s="642"/>
      <c r="S10" s="642"/>
      <c r="T10" s="642"/>
      <c r="U10" s="642"/>
      <c r="V10" s="642"/>
      <c r="W10" s="642"/>
      <c r="X10" s="642"/>
      <c r="Y10" s="642"/>
      <c r="Z10" s="637"/>
      <c r="AA10" s="637"/>
      <c r="AB10" s="637"/>
      <c r="AC10" s="637"/>
      <c r="AD10" s="637"/>
      <c r="AE10" s="637"/>
    </row>
    <row r="11" spans="1:31" ht="16.5" thickBot="1" x14ac:dyDescent="0.3">
      <c r="A11" s="10" t="s">
        <v>13</v>
      </c>
      <c r="B11" s="11">
        <v>3450.8</v>
      </c>
      <c r="C11" s="12"/>
      <c r="D11" s="12"/>
      <c r="E11" s="13"/>
      <c r="L11" s="14"/>
      <c r="M11" s="15"/>
      <c r="N11" s="16" t="s">
        <v>14</v>
      </c>
      <c r="O11" s="501" t="s">
        <v>15</v>
      </c>
      <c r="P11" s="501" t="s">
        <v>16</v>
      </c>
      <c r="Q11" s="501" t="s">
        <v>16</v>
      </c>
      <c r="R11" s="501" t="s">
        <v>17</v>
      </c>
      <c r="S11" s="501" t="s">
        <v>18</v>
      </c>
      <c r="T11" s="16" t="s">
        <v>19</v>
      </c>
      <c r="U11" s="501" t="s">
        <v>20</v>
      </c>
      <c r="V11" s="617" t="s">
        <v>21</v>
      </c>
      <c r="W11" s="618"/>
      <c r="X11" s="618"/>
      <c r="Y11" s="618"/>
      <c r="Z11" s="618"/>
      <c r="AA11" s="618"/>
      <c r="AB11" s="618"/>
      <c r="AC11" s="618"/>
      <c r="AD11" s="618"/>
      <c r="AE11" s="619"/>
    </row>
    <row r="12" spans="1:31" ht="15.75" x14ac:dyDescent="0.25">
      <c r="A12" s="18" t="s">
        <v>22</v>
      </c>
      <c r="B12" s="19" t="s">
        <v>23</v>
      </c>
      <c r="C12" s="20"/>
      <c r="D12" s="20"/>
      <c r="E12" s="21"/>
      <c r="L12" s="24"/>
      <c r="M12" s="25"/>
      <c r="N12" s="198" t="s">
        <v>24</v>
      </c>
      <c r="O12" s="198" t="s">
        <v>25</v>
      </c>
      <c r="P12" s="198" t="s">
        <v>26</v>
      </c>
      <c r="Q12" s="198" t="s">
        <v>26</v>
      </c>
      <c r="R12" s="198" t="s">
        <v>27</v>
      </c>
      <c r="S12" s="198" t="s">
        <v>26</v>
      </c>
      <c r="T12" s="198" t="s">
        <v>26</v>
      </c>
      <c r="U12" s="198" t="s">
        <v>25</v>
      </c>
      <c r="V12" s="16" t="s">
        <v>28</v>
      </c>
      <c r="W12" s="16" t="s">
        <v>29</v>
      </c>
      <c r="X12" s="16" t="s">
        <v>30</v>
      </c>
      <c r="Y12" s="16" t="s">
        <v>31</v>
      </c>
      <c r="Z12" s="16" t="s">
        <v>249</v>
      </c>
      <c r="AA12" s="199" t="s">
        <v>169</v>
      </c>
      <c r="AB12" s="22" t="s">
        <v>32</v>
      </c>
      <c r="AC12" s="22" t="s">
        <v>170</v>
      </c>
      <c r="AD12" s="200" t="s">
        <v>171</v>
      </c>
      <c r="AE12" s="200" t="s">
        <v>172</v>
      </c>
    </row>
    <row r="13" spans="1:31" ht="16.5" thickBot="1" x14ac:dyDescent="0.3">
      <c r="A13" s="23" t="s">
        <v>33</v>
      </c>
      <c r="B13" s="11">
        <v>1875.5</v>
      </c>
      <c r="C13" s="12"/>
      <c r="D13" s="12"/>
      <c r="E13" s="13"/>
      <c r="L13" s="24"/>
      <c r="M13" s="25"/>
      <c r="N13" s="26" t="s">
        <v>34</v>
      </c>
      <c r="O13" s="26"/>
      <c r="P13" s="26" t="s">
        <v>35</v>
      </c>
      <c r="Q13" s="26" t="s">
        <v>36</v>
      </c>
      <c r="R13" s="26" t="s">
        <v>26</v>
      </c>
      <c r="S13" s="26"/>
      <c r="T13" s="26"/>
      <c r="U13" s="26" t="s">
        <v>37</v>
      </c>
      <c r="V13" s="26" t="s">
        <v>38</v>
      </c>
      <c r="W13" s="26"/>
      <c r="X13" s="26"/>
      <c r="Y13" s="26"/>
      <c r="Z13" s="26"/>
      <c r="AA13" s="573"/>
      <c r="AB13" s="574"/>
      <c r="AC13" s="574"/>
      <c r="AD13" s="575" t="s">
        <v>173</v>
      </c>
      <c r="AE13" s="575"/>
    </row>
    <row r="14" spans="1:31" ht="16.5" thickBot="1" x14ac:dyDescent="0.3">
      <c r="A14" s="10" t="s">
        <v>39</v>
      </c>
      <c r="B14" s="28">
        <v>0</v>
      </c>
      <c r="C14" s="29"/>
      <c r="D14" s="29"/>
      <c r="E14" s="30"/>
      <c r="L14" s="27"/>
      <c r="M14" s="31"/>
      <c r="N14" s="26" t="s">
        <v>40</v>
      </c>
      <c r="O14" s="26" t="s">
        <v>40</v>
      </c>
      <c r="P14" s="26" t="s">
        <v>40</v>
      </c>
      <c r="Q14" s="26" t="s">
        <v>40</v>
      </c>
      <c r="R14" s="26" t="s">
        <v>40</v>
      </c>
      <c r="S14" s="26" t="s">
        <v>40</v>
      </c>
      <c r="T14" s="26" t="s">
        <v>40</v>
      </c>
      <c r="U14" s="26" t="s">
        <v>41</v>
      </c>
      <c r="V14" s="26" t="s">
        <v>40</v>
      </c>
      <c r="W14" s="26" t="s">
        <v>40</v>
      </c>
      <c r="X14" s="26" t="s">
        <v>40</v>
      </c>
      <c r="Y14" s="26" t="s">
        <v>40</v>
      </c>
      <c r="Z14" s="26" t="s">
        <v>40</v>
      </c>
      <c r="AA14" s="32" t="s">
        <v>40</v>
      </c>
      <c r="AB14" s="32" t="s">
        <v>40</v>
      </c>
      <c r="AC14" s="32" t="s">
        <v>41</v>
      </c>
      <c r="AD14" s="32"/>
      <c r="AE14" s="203" t="s">
        <v>40</v>
      </c>
    </row>
    <row r="15" spans="1:31" ht="15.75" x14ac:dyDescent="0.25">
      <c r="A15" s="33" t="s">
        <v>42</v>
      </c>
      <c r="B15" s="34">
        <v>4</v>
      </c>
      <c r="C15" s="35"/>
      <c r="D15" s="35"/>
      <c r="E15" s="36"/>
      <c r="L15" s="37" t="s">
        <v>43</v>
      </c>
      <c r="M15" s="38" t="s">
        <v>243</v>
      </c>
      <c r="N15" s="39">
        <v>0</v>
      </c>
      <c r="O15" s="39"/>
      <c r="P15" s="39"/>
      <c r="Q15" s="39"/>
      <c r="R15" s="39"/>
      <c r="S15" s="39"/>
      <c r="T15" s="39"/>
      <c r="U15" s="40"/>
      <c r="V15" s="41"/>
      <c r="W15" s="40"/>
      <c r="X15" s="40"/>
      <c r="Y15" s="40"/>
      <c r="Z15" s="205"/>
      <c r="AA15" s="206"/>
      <c r="AB15" s="206"/>
      <c r="AC15" s="206"/>
      <c r="AD15" s="207"/>
      <c r="AE15" s="42"/>
    </row>
    <row r="16" spans="1:31" ht="16.5" thickBot="1" x14ac:dyDescent="0.3">
      <c r="A16" s="43" t="s">
        <v>44</v>
      </c>
      <c r="B16" s="28">
        <v>2</v>
      </c>
      <c r="C16" s="20"/>
      <c r="D16" s="20"/>
      <c r="E16" s="21"/>
      <c r="L16" s="24"/>
      <c r="M16" s="44"/>
      <c r="N16" s="45"/>
      <c r="O16" s="45"/>
      <c r="P16" s="46"/>
      <c r="Q16" s="46"/>
      <c r="R16" s="46"/>
      <c r="S16" s="46"/>
      <c r="T16" s="46"/>
      <c r="U16" s="45"/>
      <c r="V16" s="45"/>
      <c r="W16" s="45"/>
      <c r="X16" s="45"/>
      <c r="Y16" s="45"/>
      <c r="Z16" s="45"/>
      <c r="AA16" s="208"/>
      <c r="AB16" s="208"/>
      <c r="AC16" s="208"/>
      <c r="AD16" s="209"/>
      <c r="AE16" s="47"/>
    </row>
    <row r="17" spans="1:32" ht="16.5" thickBot="1" x14ac:dyDescent="0.3">
      <c r="A17" s="48"/>
      <c r="B17" s="48"/>
      <c r="C17" s="606" t="s">
        <v>251</v>
      </c>
      <c r="D17" s="607"/>
      <c r="E17" s="606" t="s">
        <v>252</v>
      </c>
      <c r="F17" s="625"/>
      <c r="G17" s="606" t="s">
        <v>253</v>
      </c>
      <c r="H17" s="607"/>
      <c r="I17" s="606" t="s">
        <v>47</v>
      </c>
      <c r="J17" s="607"/>
      <c r="L17" s="24"/>
      <c r="M17" s="44"/>
      <c r="N17" s="45"/>
      <c r="O17" s="45"/>
      <c r="P17" s="46"/>
      <c r="Q17" s="46"/>
      <c r="R17" s="46"/>
      <c r="S17" s="46"/>
      <c r="T17" s="46"/>
      <c r="U17" s="45"/>
      <c r="V17" s="45"/>
      <c r="W17" s="45"/>
      <c r="X17" s="45"/>
      <c r="Y17" s="45"/>
      <c r="Z17" s="210"/>
      <c r="AA17" s="208"/>
      <c r="AB17" s="208"/>
      <c r="AC17" s="208"/>
      <c r="AD17" s="209"/>
      <c r="AE17" s="47"/>
    </row>
    <row r="18" spans="1:32" ht="15.75" x14ac:dyDescent="0.25">
      <c r="A18" s="50" t="s">
        <v>48</v>
      </c>
      <c r="B18" s="50" t="s">
        <v>49</v>
      </c>
      <c r="C18" s="538" t="s">
        <v>50</v>
      </c>
      <c r="D18" s="539" t="s">
        <v>51</v>
      </c>
      <c r="E18" s="538" t="s">
        <v>50</v>
      </c>
      <c r="F18" s="540" t="s">
        <v>51</v>
      </c>
      <c r="G18" s="538" t="s">
        <v>50</v>
      </c>
      <c r="H18" s="539" t="s">
        <v>51</v>
      </c>
      <c r="I18" s="538" t="s">
        <v>50</v>
      </c>
      <c r="J18" s="539" t="s">
        <v>51</v>
      </c>
      <c r="L18" s="54">
        <v>1</v>
      </c>
      <c r="M18" s="55" t="s">
        <v>62</v>
      </c>
      <c r="N18" s="46"/>
      <c r="O18" s="46"/>
      <c r="P18" s="46"/>
      <c r="Q18" s="46"/>
      <c r="R18" s="46"/>
      <c r="S18" s="46"/>
      <c r="T18" s="46"/>
      <c r="U18" s="46"/>
      <c r="V18" s="46"/>
      <c r="W18" s="46"/>
      <c r="X18" s="46"/>
      <c r="Y18" s="46"/>
      <c r="Z18" s="212"/>
      <c r="AA18" s="208"/>
      <c r="AB18" s="208"/>
      <c r="AC18" s="208"/>
      <c r="AD18" s="209"/>
      <c r="AE18" s="47"/>
      <c r="AF18" s="57"/>
    </row>
    <row r="19" spans="1:32" ht="15.75" x14ac:dyDescent="0.25">
      <c r="A19" s="50" t="s">
        <v>53</v>
      </c>
      <c r="B19" s="50" t="s">
        <v>54</v>
      </c>
      <c r="C19" s="542" t="s">
        <v>55</v>
      </c>
      <c r="D19" s="543" t="s">
        <v>56</v>
      </c>
      <c r="E19" s="542" t="s">
        <v>55</v>
      </c>
      <c r="F19" s="544" t="s">
        <v>57</v>
      </c>
      <c r="G19" s="542" t="s">
        <v>55</v>
      </c>
      <c r="H19" s="543" t="s">
        <v>57</v>
      </c>
      <c r="I19" s="542" t="s">
        <v>55</v>
      </c>
      <c r="J19" s="543" t="s">
        <v>57</v>
      </c>
      <c r="L19" s="54">
        <v>2</v>
      </c>
      <c r="M19" s="44" t="s">
        <v>155</v>
      </c>
      <c r="N19" s="46">
        <f>582892.37-12217.53</f>
        <v>570674.84</v>
      </c>
      <c r="O19" s="46">
        <f>97232.89-1237.92</f>
        <v>95994.97</v>
      </c>
      <c r="P19" s="46">
        <f>3360.06-43.61</f>
        <v>3316.45</v>
      </c>
      <c r="Q19" s="46">
        <f>13091.27-164.28</f>
        <v>12926.99</v>
      </c>
      <c r="R19" s="46">
        <f>11618.93-150.79</f>
        <v>11468.14</v>
      </c>
      <c r="S19" s="46">
        <f>3680.12-47.73</f>
        <v>3632.39</v>
      </c>
      <c r="T19" s="46">
        <f>36127.37-497.3</f>
        <v>35630.07</v>
      </c>
      <c r="U19" s="46"/>
      <c r="V19" s="46">
        <f>21911.42+2121.92</f>
        <v>24033.339999999997</v>
      </c>
      <c r="W19" s="46">
        <f>36371.8+2988.64</f>
        <v>39360.44</v>
      </c>
      <c r="X19" s="46">
        <f>96185.53+8434.39</f>
        <v>104619.92</v>
      </c>
      <c r="Y19" s="46">
        <f>20282.64+294.78</f>
        <v>20577.419999999998</v>
      </c>
      <c r="Z19" s="212">
        <v>6191.91</v>
      </c>
      <c r="AA19" s="215">
        <v>0</v>
      </c>
      <c r="AB19" s="215">
        <f>34436.04+244.43</f>
        <v>34680.47</v>
      </c>
      <c r="AC19" s="215">
        <f>8970+275</f>
        <v>9245</v>
      </c>
      <c r="AD19" s="216">
        <v>0</v>
      </c>
      <c r="AE19" s="61">
        <v>0</v>
      </c>
      <c r="AF19" s="57"/>
    </row>
    <row r="20" spans="1:32" ht="15.75" x14ac:dyDescent="0.25">
      <c r="A20" s="62"/>
      <c r="B20" s="62"/>
      <c r="C20" s="546"/>
      <c r="D20" s="543" t="s">
        <v>58</v>
      </c>
      <c r="E20" s="546"/>
      <c r="F20" s="544" t="s">
        <v>58</v>
      </c>
      <c r="G20" s="542"/>
      <c r="H20" s="543" t="s">
        <v>58</v>
      </c>
      <c r="I20" s="546"/>
      <c r="J20" s="543" t="s">
        <v>58</v>
      </c>
      <c r="L20" s="54"/>
      <c r="M20" s="44"/>
      <c r="N20" s="46"/>
      <c r="O20" s="46"/>
      <c r="P20" s="46"/>
      <c r="Q20" s="46"/>
      <c r="R20" s="46"/>
      <c r="S20" s="46"/>
      <c r="T20" s="46"/>
      <c r="U20" s="46"/>
      <c r="V20" s="46"/>
      <c r="W20" s="46"/>
      <c r="X20" s="46"/>
      <c r="Y20" s="46"/>
      <c r="Z20" s="212"/>
      <c r="AA20" s="208"/>
      <c r="AB20" s="208"/>
      <c r="AC20" s="208"/>
      <c r="AD20" s="209"/>
      <c r="AE20" s="218"/>
      <c r="AF20" s="57"/>
    </row>
    <row r="21" spans="1:32" ht="16.5" thickBot="1" x14ac:dyDescent="0.3">
      <c r="A21" s="63"/>
      <c r="B21" s="63"/>
      <c r="C21" s="548" t="s">
        <v>41</v>
      </c>
      <c r="D21" s="549" t="s">
        <v>40</v>
      </c>
      <c r="E21" s="548" t="s">
        <v>41</v>
      </c>
      <c r="F21" s="550" t="s">
        <v>40</v>
      </c>
      <c r="G21" s="548" t="s">
        <v>41</v>
      </c>
      <c r="H21" s="549" t="s">
        <v>40</v>
      </c>
      <c r="I21" s="548" t="s">
        <v>41</v>
      </c>
      <c r="J21" s="549" t="s">
        <v>40</v>
      </c>
      <c r="L21" s="54">
        <v>3</v>
      </c>
      <c r="M21" s="44" t="s">
        <v>156</v>
      </c>
      <c r="N21" s="46">
        <v>418754.71</v>
      </c>
      <c r="O21" s="46">
        <v>74867.490000000005</v>
      </c>
      <c r="P21" s="46">
        <v>2506.0100000000002</v>
      </c>
      <c r="Q21" s="46">
        <v>9774.74</v>
      </c>
      <c r="R21" s="46">
        <v>8665.5400000000009</v>
      </c>
      <c r="S21" s="46">
        <v>2744.69</v>
      </c>
      <c r="T21" s="46">
        <v>27629.48</v>
      </c>
      <c r="U21" s="46"/>
      <c r="V21" s="46">
        <v>27243.31</v>
      </c>
      <c r="W21" s="46">
        <v>42658.879999999997</v>
      </c>
      <c r="X21" s="46">
        <v>114436.69</v>
      </c>
      <c r="Y21" s="46">
        <v>18638.759999999998</v>
      </c>
      <c r="Z21" s="212">
        <v>5486.08</v>
      </c>
      <c r="AA21" s="215">
        <v>0</v>
      </c>
      <c r="AB21" s="215">
        <v>31411.360000000001</v>
      </c>
      <c r="AC21" s="215">
        <v>4742.91</v>
      </c>
      <c r="AD21" s="216">
        <v>0</v>
      </c>
      <c r="AE21" s="47">
        <v>0</v>
      </c>
      <c r="AF21" s="57"/>
    </row>
    <row r="22" spans="1:32" ht="24.75" customHeight="1" x14ac:dyDescent="0.25">
      <c r="A22" s="67" t="s">
        <v>59</v>
      </c>
      <c r="B22" s="68"/>
      <c r="C22" s="69">
        <v>100470.53499999999</v>
      </c>
      <c r="D22" s="70">
        <v>4.87</v>
      </c>
      <c r="E22" s="69">
        <v>77776.985000000001</v>
      </c>
      <c r="F22" s="70">
        <v>3.77</v>
      </c>
      <c r="G22" s="225">
        <v>77776.985000000001</v>
      </c>
      <c r="H22" s="222">
        <v>3.77</v>
      </c>
      <c r="I22" s="71">
        <v>0</v>
      </c>
      <c r="J22" s="72">
        <v>0</v>
      </c>
      <c r="L22" s="54"/>
      <c r="M22" s="44"/>
      <c r="N22" s="46"/>
      <c r="O22" s="46"/>
      <c r="P22" s="46"/>
      <c r="Q22" s="46"/>
      <c r="R22" s="46"/>
      <c r="S22" s="46"/>
      <c r="T22" s="46"/>
      <c r="U22" s="46"/>
      <c r="V22" s="46"/>
      <c r="W22" s="46"/>
      <c r="X22" s="46"/>
      <c r="Y22" s="46"/>
      <c r="Z22" s="212"/>
      <c r="AA22" s="208"/>
      <c r="AB22" s="208"/>
      <c r="AC22" s="208"/>
      <c r="AD22" s="209"/>
      <c r="AE22" s="47"/>
      <c r="AF22" s="57"/>
    </row>
    <row r="23" spans="1:32" ht="27.75" customHeight="1" x14ac:dyDescent="0.25">
      <c r="A23" s="73" t="s">
        <v>60</v>
      </c>
      <c r="B23" s="73" t="s">
        <v>61</v>
      </c>
      <c r="C23" s="74"/>
      <c r="D23" s="75"/>
      <c r="E23" s="74"/>
      <c r="F23" s="75"/>
      <c r="G23" s="74"/>
      <c r="H23" s="521"/>
      <c r="I23" s="74"/>
      <c r="J23" s="75"/>
      <c r="L23" s="54">
        <v>4</v>
      </c>
      <c r="M23" s="44" t="s">
        <v>264</v>
      </c>
      <c r="N23" s="46">
        <f>N18+N19-N21</f>
        <v>151920.12999999995</v>
      </c>
      <c r="O23" s="46">
        <f>O18+O19-O21</f>
        <v>21127.479999999996</v>
      </c>
      <c r="P23" s="46">
        <f t="shared" ref="P23:AE23" si="0">P18+P19-P21</f>
        <v>810.4399999999996</v>
      </c>
      <c r="Q23" s="46">
        <f t="shared" si="0"/>
        <v>3152.25</v>
      </c>
      <c r="R23" s="46">
        <f t="shared" si="0"/>
        <v>2802.5999999999985</v>
      </c>
      <c r="S23" s="46">
        <f t="shared" si="0"/>
        <v>887.69999999999982</v>
      </c>
      <c r="T23" s="46">
        <f t="shared" si="0"/>
        <v>8000.59</v>
      </c>
      <c r="U23" s="46">
        <f t="shared" si="0"/>
        <v>0</v>
      </c>
      <c r="V23" s="46">
        <f t="shared" si="0"/>
        <v>-3209.9700000000048</v>
      </c>
      <c r="W23" s="46">
        <f t="shared" si="0"/>
        <v>-3298.4399999999951</v>
      </c>
      <c r="X23" s="46">
        <f t="shared" si="0"/>
        <v>-9816.7700000000041</v>
      </c>
      <c r="Y23" s="46">
        <f t="shared" si="0"/>
        <v>1938.6599999999999</v>
      </c>
      <c r="Z23" s="46">
        <f t="shared" si="0"/>
        <v>705.82999999999993</v>
      </c>
      <c r="AA23" s="46">
        <f t="shared" si="0"/>
        <v>0</v>
      </c>
      <c r="AB23" s="46">
        <f t="shared" si="0"/>
        <v>3269.1100000000006</v>
      </c>
      <c r="AC23" s="46">
        <f t="shared" si="0"/>
        <v>4502.09</v>
      </c>
      <c r="AD23" s="46">
        <f t="shared" si="0"/>
        <v>0</v>
      </c>
      <c r="AE23" s="46">
        <f t="shared" si="0"/>
        <v>0</v>
      </c>
      <c r="AF23" s="57"/>
    </row>
    <row r="24" spans="1:32" ht="15.75" x14ac:dyDescent="0.25">
      <c r="A24" s="77"/>
      <c r="B24" s="78"/>
      <c r="C24" s="79"/>
      <c r="D24" s="80"/>
      <c r="E24" s="79"/>
      <c r="F24" s="330"/>
      <c r="G24" s="533"/>
      <c r="H24" s="227"/>
      <c r="I24" s="81"/>
      <c r="J24" s="80"/>
      <c r="L24" s="54"/>
      <c r="M24" s="44"/>
      <c r="N24" s="82"/>
      <c r="O24" s="82"/>
      <c r="P24" s="82"/>
      <c r="Q24" s="82"/>
      <c r="R24" s="82"/>
      <c r="S24" s="82"/>
      <c r="T24" s="82"/>
      <c r="U24" s="82"/>
      <c r="V24" s="46"/>
      <c r="W24" s="46"/>
      <c r="X24" s="46"/>
      <c r="Y24" s="46"/>
      <c r="Z24" s="212"/>
      <c r="AA24" s="208"/>
      <c r="AB24" s="208"/>
      <c r="AC24" s="208"/>
      <c r="AD24" s="209"/>
      <c r="AE24" s="47"/>
    </row>
    <row r="25" spans="1:32" ht="23.25" customHeight="1" thickBot="1" x14ac:dyDescent="0.3">
      <c r="A25" s="83" t="s">
        <v>63</v>
      </c>
      <c r="B25" s="84"/>
      <c r="C25" s="85">
        <v>82522</v>
      </c>
      <c r="D25" s="86">
        <v>4</v>
      </c>
      <c r="E25" s="85">
        <v>63748.244999999995</v>
      </c>
      <c r="F25" s="86">
        <v>3.09</v>
      </c>
      <c r="G25" s="466">
        <v>63748.244999999995</v>
      </c>
      <c r="H25" s="473">
        <v>3.09</v>
      </c>
      <c r="I25" s="71">
        <v>0</v>
      </c>
      <c r="J25" s="72">
        <v>0</v>
      </c>
      <c r="L25" s="87">
        <v>5</v>
      </c>
      <c r="M25" s="88" t="s">
        <v>64</v>
      </c>
      <c r="N25" s="383">
        <v>616145.19000000006</v>
      </c>
      <c r="O25" s="89"/>
      <c r="P25" s="90"/>
      <c r="Q25" s="90"/>
      <c r="R25" s="90"/>
      <c r="S25" s="90"/>
      <c r="T25" s="90"/>
      <c r="U25" s="90"/>
      <c r="V25" s="90"/>
      <c r="W25" s="90"/>
      <c r="X25" s="90"/>
      <c r="Y25" s="90"/>
      <c r="Z25" s="247"/>
      <c r="AA25" s="248"/>
      <c r="AB25" s="248"/>
      <c r="AC25" s="248"/>
      <c r="AD25" s="249"/>
      <c r="AE25" s="91"/>
    </row>
    <row r="26" spans="1:32" ht="120" x14ac:dyDescent="0.25">
      <c r="A26" s="73" t="s">
        <v>60</v>
      </c>
      <c r="B26" s="73" t="s">
        <v>65</v>
      </c>
      <c r="C26" s="92"/>
      <c r="D26" s="86"/>
      <c r="E26" s="93"/>
      <c r="F26" s="75"/>
      <c r="G26" s="74"/>
      <c r="H26" s="521"/>
      <c r="I26" s="94"/>
      <c r="J26" s="86"/>
      <c r="L26" s="95"/>
      <c r="M26" s="95"/>
      <c r="N26"/>
      <c r="O26"/>
      <c r="P26" s="96"/>
      <c r="Q26" s="96"/>
      <c r="R26" s="96"/>
      <c r="S26" s="96"/>
      <c r="T26" s="96"/>
      <c r="U26" s="97"/>
      <c r="V26" s="97"/>
      <c r="W26" s="97"/>
      <c r="X26" s="98" t="s">
        <v>67</v>
      </c>
      <c r="Y26" s="98"/>
      <c r="Z26" s="98"/>
      <c r="AA26" s="98"/>
    </row>
    <row r="27" spans="1:32" ht="15.75" x14ac:dyDescent="0.25">
      <c r="A27" s="99" t="s">
        <v>68</v>
      </c>
      <c r="B27" s="100" t="s">
        <v>69</v>
      </c>
      <c r="C27" s="71">
        <v>51493.727999999996</v>
      </c>
      <c r="D27" s="101">
        <v>2.496</v>
      </c>
      <c r="E27" s="102">
        <v>49100.59</v>
      </c>
      <c r="F27" s="101">
        <v>2.38</v>
      </c>
      <c r="G27" s="158">
        <v>49100.59</v>
      </c>
      <c r="H27" s="307">
        <v>2.38</v>
      </c>
      <c r="I27" s="115">
        <v>0</v>
      </c>
      <c r="J27" s="72">
        <v>0</v>
      </c>
      <c r="L27" s="95"/>
      <c r="M27" s="104"/>
      <c r="N27"/>
      <c r="O27"/>
      <c r="P27" s="97"/>
      <c r="Q27" s="97"/>
      <c r="R27" s="97"/>
      <c r="S27" s="97"/>
      <c r="T27" s="97"/>
      <c r="U27" s="97"/>
      <c r="V27" s="97"/>
      <c r="W27" s="97"/>
      <c r="X27" s="105" t="s">
        <v>71</v>
      </c>
      <c r="Y27" s="105"/>
      <c r="Z27" s="105"/>
      <c r="AA27" s="105"/>
    </row>
    <row r="28" spans="1:32" ht="15.75" x14ac:dyDescent="0.25">
      <c r="A28" s="106" t="s">
        <v>72</v>
      </c>
      <c r="B28" s="50" t="s">
        <v>73</v>
      </c>
      <c r="C28" s="107"/>
      <c r="D28" s="108" t="s">
        <v>34</v>
      </c>
      <c r="E28" s="107"/>
      <c r="F28" s="108" t="s">
        <v>34</v>
      </c>
      <c r="G28" s="109"/>
      <c r="H28" s="309" t="s">
        <v>34</v>
      </c>
      <c r="I28" s="109"/>
      <c r="J28" s="110" t="s">
        <v>34</v>
      </c>
      <c r="L28" s="95"/>
      <c r="M28" s="111"/>
      <c r="N28"/>
      <c r="O28"/>
      <c r="P28" s="97"/>
      <c r="Q28" s="97"/>
      <c r="R28" s="97"/>
      <c r="S28" s="97"/>
      <c r="T28" s="97"/>
      <c r="U28" s="97"/>
      <c r="V28" s="97"/>
      <c r="W28" s="97"/>
      <c r="X28"/>
      <c r="Y28"/>
      <c r="Z28"/>
      <c r="AA28"/>
    </row>
    <row r="29" spans="1:32" ht="15.75" x14ac:dyDescent="0.25">
      <c r="A29" s="106" t="s">
        <v>74</v>
      </c>
      <c r="B29" s="50" t="s">
        <v>75</v>
      </c>
      <c r="C29" s="107"/>
      <c r="D29" s="108"/>
      <c r="E29" s="107"/>
      <c r="F29" s="108"/>
      <c r="G29" s="109"/>
      <c r="H29" s="309"/>
      <c r="I29" s="109"/>
      <c r="J29" s="110"/>
      <c r="L29" s="95"/>
      <c r="M29" s="112"/>
      <c r="N29" s="112"/>
      <c r="O29" s="112"/>
      <c r="P29" s="97"/>
      <c r="Q29" s="97"/>
      <c r="R29" s="97"/>
      <c r="S29" s="97"/>
      <c r="T29" s="97"/>
      <c r="U29" s="97"/>
      <c r="V29" s="97"/>
      <c r="W29" s="97"/>
      <c r="X29" s="112" t="s">
        <v>77</v>
      </c>
      <c r="Y29" s="112"/>
      <c r="Z29"/>
      <c r="AA29"/>
    </row>
    <row r="30" spans="1:32" ht="15.75" x14ac:dyDescent="0.25">
      <c r="A30" s="106"/>
      <c r="B30" s="50"/>
      <c r="C30" s="107"/>
      <c r="D30" s="108"/>
      <c r="E30" s="331"/>
      <c r="F30" s="121"/>
      <c r="G30" s="109"/>
      <c r="H30" s="309"/>
      <c r="I30" s="109"/>
      <c r="J30" s="110"/>
      <c r="L30" s="95"/>
      <c r="M30" s="113"/>
      <c r="N30"/>
      <c r="O30"/>
      <c r="P30" s="97"/>
      <c r="Q30" s="97"/>
      <c r="R30" s="97"/>
      <c r="S30" s="97"/>
      <c r="T30" s="97"/>
      <c r="U30" s="97"/>
      <c r="V30" s="97"/>
      <c r="W30" s="97"/>
      <c r="X30" s="605" t="s">
        <v>79</v>
      </c>
      <c r="Y30" s="605"/>
      <c r="Z30" s="605"/>
      <c r="AA30" s="605"/>
    </row>
    <row r="31" spans="1:32" ht="15.75" x14ac:dyDescent="0.25">
      <c r="A31" s="99" t="s">
        <v>80</v>
      </c>
      <c r="B31" s="100" t="s">
        <v>81</v>
      </c>
      <c r="C31" s="102">
        <v>46831.235000000001</v>
      </c>
      <c r="D31" s="312">
        <v>2.27</v>
      </c>
      <c r="E31" s="102">
        <v>42498.83</v>
      </c>
      <c r="F31" s="101">
        <v>2.06</v>
      </c>
      <c r="G31" s="158">
        <v>42498.83</v>
      </c>
      <c r="H31" s="307">
        <v>2.06</v>
      </c>
      <c r="I31" s="115">
        <v>0</v>
      </c>
      <c r="J31" s="103">
        <v>0</v>
      </c>
      <c r="L31" s="95"/>
      <c r="M31" s="95"/>
      <c r="N31" s="95"/>
      <c r="O31" s="95"/>
      <c r="P31" s="97"/>
      <c r="Q31" s="97"/>
      <c r="R31" s="97"/>
      <c r="S31" s="97"/>
      <c r="T31" s="97"/>
      <c r="U31" s="97"/>
      <c r="V31" s="116"/>
      <c r="W31" s="97"/>
      <c r="X31"/>
      <c r="Y31"/>
      <c r="Z31"/>
      <c r="AA31"/>
    </row>
    <row r="32" spans="1:32" ht="15.75" x14ac:dyDescent="0.25">
      <c r="A32" s="106" t="s">
        <v>82</v>
      </c>
      <c r="B32" s="50"/>
      <c r="C32" s="109"/>
      <c r="D32" s="332"/>
      <c r="E32" s="109"/>
      <c r="F32" s="108"/>
      <c r="G32" s="109"/>
      <c r="H32" s="309"/>
      <c r="I32" s="109"/>
      <c r="J32" s="110"/>
      <c r="L32" s="95"/>
      <c r="M32" s="117"/>
      <c r="N32" s="97"/>
      <c r="O32" s="97"/>
      <c r="P32" s="97"/>
      <c r="Q32" s="97"/>
      <c r="R32" s="97"/>
      <c r="S32" s="97"/>
      <c r="T32" s="97"/>
      <c r="U32" s="97"/>
      <c r="V32" s="97"/>
      <c r="W32" s="97"/>
      <c r="X32" s="97"/>
      <c r="Y32" s="97"/>
      <c r="Z32" s="97"/>
    </row>
    <row r="33" spans="1:26" ht="15.75" x14ac:dyDescent="0.25">
      <c r="A33" s="118" t="s">
        <v>83</v>
      </c>
      <c r="B33" s="119"/>
      <c r="C33" s="120"/>
      <c r="D33" s="333"/>
      <c r="E33" s="120"/>
      <c r="F33" s="121"/>
      <c r="G33" s="120"/>
      <c r="H33" s="311"/>
      <c r="I33" s="120"/>
      <c r="J33" s="122"/>
      <c r="L33" s="123"/>
      <c r="M33" s="124"/>
      <c r="N33" s="125"/>
      <c r="O33" s="125"/>
      <c r="P33" s="96"/>
      <c r="Q33" s="96"/>
      <c r="R33" s="96"/>
      <c r="S33" s="96"/>
      <c r="T33" s="96"/>
      <c r="U33" s="96"/>
      <c r="V33" s="97"/>
      <c r="W33" s="97"/>
      <c r="X33" s="97"/>
      <c r="Y33" s="97"/>
      <c r="Z33" s="97"/>
    </row>
    <row r="34" spans="1:26" ht="28.5" x14ac:dyDescent="0.25">
      <c r="A34" s="126" t="s">
        <v>84</v>
      </c>
      <c r="B34" s="100"/>
      <c r="C34" s="127">
        <v>142251.42359999998</v>
      </c>
      <c r="D34" s="334">
        <v>6.8952</v>
      </c>
      <c r="E34" s="335">
        <v>135748.69</v>
      </c>
      <c r="F34" s="128">
        <v>6.58</v>
      </c>
      <c r="G34" s="534">
        <v>135748.69</v>
      </c>
      <c r="H34" s="522">
        <v>6.58</v>
      </c>
      <c r="I34" s="129">
        <v>0</v>
      </c>
      <c r="J34" s="128">
        <v>0</v>
      </c>
      <c r="L34" s="95"/>
      <c r="M34" s="124"/>
      <c r="N34" s="97"/>
      <c r="O34" s="97"/>
      <c r="P34" s="97"/>
      <c r="Q34" s="97"/>
      <c r="R34" s="97"/>
      <c r="S34" s="97"/>
      <c r="T34" s="97"/>
      <c r="U34" s="97"/>
      <c r="V34" s="97"/>
      <c r="W34" s="97"/>
      <c r="X34" s="97"/>
      <c r="Y34" s="97"/>
      <c r="Z34" s="97"/>
    </row>
    <row r="35" spans="1:26" ht="15.75" x14ac:dyDescent="0.25">
      <c r="A35" s="131" t="s">
        <v>85</v>
      </c>
      <c r="B35" s="132" t="s">
        <v>86</v>
      </c>
      <c r="C35" s="133"/>
      <c r="D35" s="134"/>
      <c r="E35" s="133"/>
      <c r="F35" s="134"/>
      <c r="G35" s="535"/>
      <c r="H35" s="195"/>
      <c r="I35" s="135"/>
      <c r="J35" s="136"/>
      <c r="L35" s="95"/>
      <c r="M35" s="95"/>
      <c r="N35" s="95"/>
      <c r="O35" s="95"/>
      <c r="P35" s="96"/>
      <c r="Q35" s="96"/>
      <c r="R35" s="96"/>
      <c r="S35" s="96"/>
      <c r="T35" s="96"/>
      <c r="U35" s="97"/>
      <c r="V35" s="97"/>
      <c r="W35" s="97"/>
      <c r="X35" s="97"/>
      <c r="Y35" s="97"/>
      <c r="Z35" s="97"/>
    </row>
    <row r="36" spans="1:26" ht="15.75" x14ac:dyDescent="0.25">
      <c r="A36" s="137" t="s">
        <v>87</v>
      </c>
      <c r="B36" s="138"/>
      <c r="C36" s="133"/>
      <c r="D36" s="134"/>
      <c r="E36" s="133"/>
      <c r="F36" s="134"/>
      <c r="G36" s="535"/>
      <c r="H36" s="195"/>
      <c r="I36" s="135"/>
      <c r="J36" s="136"/>
      <c r="L36" s="95"/>
      <c r="M36" s="95"/>
      <c r="N36" s="95"/>
      <c r="O36" s="95"/>
      <c r="P36" s="97"/>
      <c r="Q36" s="97"/>
      <c r="R36" s="97"/>
      <c r="S36" s="97"/>
      <c r="T36" s="97"/>
      <c r="U36" s="97"/>
      <c r="V36" s="97"/>
      <c r="W36" s="97"/>
      <c r="X36" s="97"/>
      <c r="Y36" s="97"/>
      <c r="Z36" s="97"/>
    </row>
    <row r="37" spans="1:26" ht="15.75" x14ac:dyDescent="0.25">
      <c r="A37" s="131" t="s">
        <v>88</v>
      </c>
      <c r="B37" s="132" t="s">
        <v>89</v>
      </c>
      <c r="C37" s="133"/>
      <c r="D37" s="134"/>
      <c r="E37" s="133"/>
      <c r="F37" s="134"/>
      <c r="G37" s="535"/>
      <c r="H37" s="195"/>
      <c r="I37" s="135"/>
      <c r="J37" s="136"/>
      <c r="L37" s="95"/>
      <c r="M37" s="95"/>
      <c r="N37" s="97"/>
      <c r="O37" s="97"/>
      <c r="P37" s="97"/>
      <c r="Q37" s="97"/>
      <c r="R37" s="97"/>
      <c r="S37" s="97"/>
      <c r="T37" s="97"/>
      <c r="U37" s="97"/>
      <c r="V37" s="97"/>
      <c r="W37" s="97"/>
      <c r="X37" s="97"/>
      <c r="Y37" s="97"/>
      <c r="Z37" s="97"/>
    </row>
    <row r="38" spans="1:26" ht="15.75" x14ac:dyDescent="0.25">
      <c r="A38" s="137"/>
      <c r="B38" s="138"/>
      <c r="C38" s="133"/>
      <c r="D38" s="134"/>
      <c r="E38" s="133"/>
      <c r="F38" s="134"/>
      <c r="G38" s="535"/>
      <c r="H38" s="195"/>
      <c r="I38" s="135"/>
      <c r="J38" s="136"/>
      <c r="L38" s="95"/>
      <c r="M38" s="95"/>
      <c r="N38" s="97"/>
      <c r="O38" s="97"/>
      <c r="P38" s="95"/>
      <c r="Q38" s="95"/>
      <c r="R38" s="95"/>
      <c r="S38" s="95"/>
      <c r="T38" s="95"/>
      <c r="U38" s="97"/>
      <c r="V38" s="97"/>
      <c r="W38" s="97"/>
      <c r="X38" s="97"/>
      <c r="Y38" s="97"/>
      <c r="Z38" s="97"/>
    </row>
    <row r="39" spans="1:26" ht="15.75" x14ac:dyDescent="0.25">
      <c r="A39" s="139" t="s">
        <v>90</v>
      </c>
      <c r="B39" s="132"/>
      <c r="C39" s="133"/>
      <c r="D39" s="134"/>
      <c r="E39" s="133"/>
      <c r="F39" s="134"/>
      <c r="G39" s="535"/>
      <c r="H39" s="195"/>
      <c r="I39" s="135"/>
      <c r="J39" s="136"/>
      <c r="L39" s="95"/>
      <c r="M39" s="95"/>
      <c r="N39" s="125"/>
      <c r="O39" s="125"/>
      <c r="P39" s="95"/>
      <c r="Q39" s="95"/>
      <c r="R39" s="95"/>
      <c r="S39" s="95"/>
      <c r="T39" s="95"/>
      <c r="U39" s="97"/>
      <c r="V39" s="97"/>
      <c r="W39" s="97"/>
      <c r="X39" s="97"/>
      <c r="Y39" s="97"/>
      <c r="Z39" s="97"/>
    </row>
    <row r="40" spans="1:26" ht="15.75" x14ac:dyDescent="0.25">
      <c r="A40" s="140" t="s">
        <v>91</v>
      </c>
      <c r="B40" s="141" t="s">
        <v>89</v>
      </c>
      <c r="C40" s="133"/>
      <c r="D40" s="134"/>
      <c r="E40" s="133"/>
      <c r="F40" s="134"/>
      <c r="G40" s="535"/>
      <c r="H40" s="195"/>
      <c r="I40" s="135"/>
      <c r="J40" s="136"/>
      <c r="L40" s="95"/>
      <c r="M40" s="124"/>
      <c r="N40" s="95"/>
      <c r="O40" s="95"/>
      <c r="P40" s="95"/>
      <c r="Q40" s="95"/>
      <c r="R40" s="95"/>
      <c r="S40" s="95"/>
      <c r="T40" s="95"/>
      <c r="U40" s="97"/>
      <c r="V40" s="97"/>
      <c r="W40" s="97"/>
      <c r="X40" s="97"/>
      <c r="Y40" s="97"/>
      <c r="Z40" s="97"/>
    </row>
    <row r="41" spans="1:26" ht="15.75" x14ac:dyDescent="0.25">
      <c r="A41" s="139" t="s">
        <v>92</v>
      </c>
      <c r="B41" s="132"/>
      <c r="C41" s="133"/>
      <c r="D41" s="134"/>
      <c r="E41" s="133"/>
      <c r="F41" s="134"/>
      <c r="G41" s="535"/>
      <c r="H41" s="195"/>
      <c r="I41" s="135"/>
      <c r="J41" s="136"/>
      <c r="L41" s="95"/>
      <c r="M41" s="95"/>
      <c r="N41" s="95"/>
      <c r="O41" s="95"/>
      <c r="P41" s="95"/>
      <c r="Q41" s="95"/>
      <c r="R41" s="95"/>
      <c r="S41" s="95"/>
      <c r="T41" s="95"/>
      <c r="U41" s="97"/>
      <c r="V41" s="97"/>
      <c r="W41" s="97"/>
      <c r="X41" s="97"/>
      <c r="Y41" s="97"/>
      <c r="Z41" s="97"/>
    </row>
    <row r="42" spans="1:26" x14ac:dyDescent="0.25">
      <c r="A42" s="140" t="s">
        <v>93</v>
      </c>
      <c r="B42" s="141" t="s">
        <v>94</v>
      </c>
      <c r="C42" s="133"/>
      <c r="D42" s="134"/>
      <c r="E42" s="133"/>
      <c r="F42" s="134"/>
      <c r="G42" s="535"/>
      <c r="H42" s="195"/>
      <c r="I42" s="135"/>
      <c r="J42" s="136"/>
      <c r="L42" s="56"/>
      <c r="M42" s="56"/>
      <c r="N42" s="56"/>
      <c r="O42" s="56"/>
      <c r="P42" s="56"/>
      <c r="Q42" s="56"/>
      <c r="R42" s="56"/>
      <c r="S42" s="56"/>
      <c r="T42" s="56"/>
      <c r="U42" s="56"/>
      <c r="V42" s="56"/>
      <c r="W42" s="56"/>
      <c r="X42" s="56"/>
      <c r="Y42" s="56"/>
      <c r="Z42" s="56"/>
    </row>
    <row r="43" spans="1:26" x14ac:dyDescent="0.25">
      <c r="A43" s="140" t="s">
        <v>95</v>
      </c>
      <c r="B43" s="138" t="s">
        <v>94</v>
      </c>
      <c r="C43" s="133"/>
      <c r="D43" s="134"/>
      <c r="E43" s="133" t="s">
        <v>256</v>
      </c>
      <c r="F43" s="134"/>
      <c r="G43" s="535"/>
      <c r="H43" s="195"/>
      <c r="I43" s="135"/>
      <c r="J43" s="136"/>
      <c r="L43" s="56"/>
      <c r="M43" s="56"/>
      <c r="N43" s="56"/>
      <c r="O43" s="56"/>
      <c r="P43" s="56"/>
      <c r="Q43" s="56"/>
      <c r="R43" s="56"/>
      <c r="S43" s="56"/>
      <c r="T43" s="56"/>
      <c r="U43" s="56"/>
      <c r="V43" s="56"/>
      <c r="W43" s="56"/>
      <c r="X43" s="56"/>
      <c r="Y43" s="56"/>
      <c r="Z43" s="56"/>
    </row>
    <row r="44" spans="1:26" x14ac:dyDescent="0.25">
      <c r="A44" s="142" t="s">
        <v>96</v>
      </c>
      <c r="B44" s="141"/>
      <c r="C44" s="133"/>
      <c r="D44" s="134"/>
      <c r="E44" s="133"/>
      <c r="F44" s="134"/>
      <c r="G44" s="535"/>
      <c r="H44" s="195"/>
      <c r="I44" s="135"/>
      <c r="J44" s="136"/>
    </row>
    <row r="45" spans="1:26" x14ac:dyDescent="0.25">
      <c r="A45" s="142" t="s">
        <v>97</v>
      </c>
      <c r="B45" s="141"/>
      <c r="C45" s="133"/>
      <c r="D45" s="134"/>
      <c r="E45" s="133"/>
      <c r="F45" s="134"/>
      <c r="G45" s="535"/>
      <c r="H45" s="195"/>
      <c r="I45" s="135"/>
      <c r="J45" s="136"/>
    </row>
    <row r="46" spans="1:26" x14ac:dyDescent="0.25">
      <c r="A46" s="142" t="s">
        <v>98</v>
      </c>
      <c r="B46" s="141" t="s">
        <v>99</v>
      </c>
      <c r="C46" s="133"/>
      <c r="D46" s="134"/>
      <c r="E46" s="133"/>
      <c r="F46" s="134"/>
      <c r="G46" s="535"/>
      <c r="H46" s="195"/>
      <c r="I46" s="135"/>
      <c r="J46" s="136"/>
    </row>
    <row r="47" spans="1:26" ht="28.5" x14ac:dyDescent="0.25">
      <c r="A47" s="126" t="s">
        <v>100</v>
      </c>
      <c r="B47" s="100"/>
      <c r="C47" s="127">
        <v>160917.9</v>
      </c>
      <c r="D47" s="101">
        <v>7.8</v>
      </c>
      <c r="E47" s="127">
        <v>133685.64000000001</v>
      </c>
      <c r="F47" s="128">
        <v>6.48</v>
      </c>
      <c r="G47" s="534">
        <v>133685.64000000001</v>
      </c>
      <c r="H47" s="522">
        <v>6.48</v>
      </c>
      <c r="I47" s="129">
        <v>0</v>
      </c>
      <c r="J47" s="103">
        <v>0</v>
      </c>
    </row>
    <row r="48" spans="1:26" x14ac:dyDescent="0.25">
      <c r="A48" s="43" t="s">
        <v>101</v>
      </c>
      <c r="B48" s="100"/>
      <c r="C48" s="143"/>
      <c r="D48" s="144"/>
      <c r="E48" s="143"/>
      <c r="F48" s="144"/>
      <c r="G48" s="536"/>
      <c r="H48" s="523"/>
      <c r="I48" s="145"/>
      <c r="J48" s="146"/>
    </row>
    <row r="49" spans="1:10" x14ac:dyDescent="0.25">
      <c r="A49" s="147" t="s">
        <v>102</v>
      </c>
      <c r="B49" s="119"/>
      <c r="C49" s="119"/>
      <c r="D49" s="148"/>
      <c r="E49" s="119"/>
      <c r="F49" s="148"/>
      <c r="G49" s="149"/>
      <c r="H49" s="524"/>
      <c r="I49" s="149"/>
      <c r="J49" s="150"/>
    </row>
    <row r="50" spans="1:10" x14ac:dyDescent="0.25">
      <c r="A50" s="43" t="s">
        <v>103</v>
      </c>
      <c r="B50" s="100" t="s">
        <v>104</v>
      </c>
      <c r="C50" s="50"/>
      <c r="D50" s="151"/>
      <c r="E50" s="50"/>
      <c r="F50" s="151"/>
      <c r="G50" s="58"/>
      <c r="H50" s="60"/>
      <c r="I50" s="58"/>
      <c r="J50" s="59"/>
    </row>
    <row r="51" spans="1:10" x14ac:dyDescent="0.25">
      <c r="A51" s="152" t="s">
        <v>105</v>
      </c>
      <c r="B51" s="153" t="s">
        <v>106</v>
      </c>
      <c r="C51" s="50"/>
      <c r="D51" s="151"/>
      <c r="E51" s="50"/>
      <c r="F51" s="151"/>
      <c r="G51" s="58"/>
      <c r="H51" s="60"/>
      <c r="I51" s="58"/>
      <c r="J51" s="59"/>
    </row>
    <row r="52" spans="1:10" x14ac:dyDescent="0.25">
      <c r="A52" s="154" t="s">
        <v>107</v>
      </c>
      <c r="B52" s="153" t="s">
        <v>106</v>
      </c>
      <c r="C52" s="50"/>
      <c r="D52" s="151"/>
      <c r="E52" s="50"/>
      <c r="F52" s="151"/>
      <c r="G52" s="58"/>
      <c r="H52" s="60"/>
      <c r="I52" s="58"/>
      <c r="J52" s="59"/>
    </row>
    <row r="53" spans="1:10" x14ac:dyDescent="0.25">
      <c r="A53" s="152" t="s">
        <v>108</v>
      </c>
      <c r="B53" s="153" t="s">
        <v>106</v>
      </c>
      <c r="C53" s="50"/>
      <c r="D53" s="151"/>
      <c r="E53" s="50"/>
      <c r="F53" s="151"/>
      <c r="G53" s="58"/>
      <c r="H53" s="60"/>
      <c r="I53" s="58"/>
      <c r="J53" s="59"/>
    </row>
    <row r="54" spans="1:10" x14ac:dyDescent="0.25">
      <c r="A54" s="152" t="s">
        <v>109</v>
      </c>
      <c r="B54" s="153" t="s">
        <v>110</v>
      </c>
      <c r="C54" s="50"/>
      <c r="D54" s="151"/>
      <c r="E54" s="50"/>
      <c r="F54" s="151"/>
      <c r="G54" s="58"/>
      <c r="H54" s="60"/>
      <c r="I54" s="58"/>
      <c r="J54" s="59"/>
    </row>
    <row r="55" spans="1:10" x14ac:dyDescent="0.25">
      <c r="A55" s="152" t="s">
        <v>111</v>
      </c>
      <c r="B55" s="153" t="s">
        <v>104</v>
      </c>
      <c r="C55" s="50"/>
      <c r="D55" s="151"/>
      <c r="E55" s="50"/>
      <c r="F55" s="151"/>
      <c r="G55" s="58"/>
      <c r="H55" s="60"/>
      <c r="I55" s="58"/>
      <c r="J55" s="59"/>
    </row>
    <row r="56" spans="1:10" x14ac:dyDescent="0.25">
      <c r="A56" s="155" t="s">
        <v>112</v>
      </c>
      <c r="B56" s="100"/>
      <c r="C56" s="50"/>
      <c r="D56" s="151"/>
      <c r="E56" s="50"/>
      <c r="F56" s="151"/>
      <c r="G56" s="58"/>
      <c r="H56" s="60"/>
      <c r="I56" s="58"/>
      <c r="J56" s="59"/>
    </row>
    <row r="57" spans="1:10" x14ac:dyDescent="0.25">
      <c r="A57" s="147" t="s">
        <v>113</v>
      </c>
      <c r="B57" s="119" t="s">
        <v>104</v>
      </c>
      <c r="C57" s="50"/>
      <c r="D57" s="151"/>
      <c r="E57" s="50"/>
      <c r="F57" s="151"/>
      <c r="G57" s="58"/>
      <c r="H57" s="60"/>
      <c r="I57" s="58"/>
      <c r="J57" s="59"/>
    </row>
    <row r="58" spans="1:10" x14ac:dyDescent="0.25">
      <c r="A58" s="43" t="s">
        <v>114</v>
      </c>
      <c r="B58" s="100"/>
      <c r="C58" s="143"/>
      <c r="D58" s="144"/>
      <c r="E58" s="143"/>
      <c r="F58" s="144"/>
      <c r="G58" s="536"/>
      <c r="H58" s="523"/>
      <c r="I58" s="145"/>
      <c r="J58" s="146"/>
    </row>
    <row r="59" spans="1:10" x14ac:dyDescent="0.25">
      <c r="A59" s="147" t="s">
        <v>115</v>
      </c>
      <c r="B59" s="119"/>
      <c r="C59" s="119"/>
      <c r="D59" s="148"/>
      <c r="E59" s="119"/>
      <c r="F59" s="148"/>
      <c r="G59" s="149"/>
      <c r="H59" s="524"/>
      <c r="I59" s="149"/>
      <c r="J59" s="150"/>
    </row>
    <row r="60" spans="1:10" x14ac:dyDescent="0.25">
      <c r="A60" s="43" t="s">
        <v>116</v>
      </c>
      <c r="B60" s="100"/>
      <c r="C60" s="50"/>
      <c r="D60" s="151"/>
      <c r="E60" s="50"/>
      <c r="F60" s="151"/>
      <c r="G60" s="58"/>
      <c r="H60" s="60"/>
      <c r="I60" s="58"/>
      <c r="J60" s="59"/>
    </row>
    <row r="61" spans="1:10" x14ac:dyDescent="0.25">
      <c r="A61" s="147" t="s">
        <v>117</v>
      </c>
      <c r="B61" s="119" t="s">
        <v>104</v>
      </c>
      <c r="C61" s="50"/>
      <c r="D61" s="151"/>
      <c r="E61" s="50"/>
      <c r="F61" s="151"/>
      <c r="G61" s="58"/>
      <c r="H61" s="60"/>
      <c r="I61" s="58"/>
      <c r="J61" s="59"/>
    </row>
    <row r="62" spans="1:10" x14ac:dyDescent="0.25">
      <c r="A62" s="152" t="s">
        <v>118</v>
      </c>
      <c r="B62" s="153" t="s">
        <v>104</v>
      </c>
      <c r="C62" s="50"/>
      <c r="D62" s="151"/>
      <c r="E62" s="50"/>
      <c r="F62" s="151"/>
      <c r="G62" s="58"/>
      <c r="H62" s="60"/>
      <c r="I62" s="58"/>
      <c r="J62" s="59"/>
    </row>
    <row r="63" spans="1:10" x14ac:dyDescent="0.25">
      <c r="A63" s="152" t="s">
        <v>119</v>
      </c>
      <c r="B63" s="153" t="s">
        <v>120</v>
      </c>
      <c r="C63" s="50"/>
      <c r="D63" s="151"/>
      <c r="E63" s="50"/>
      <c r="F63" s="151"/>
      <c r="G63" s="58"/>
      <c r="H63" s="60"/>
      <c r="I63" s="58"/>
      <c r="J63" s="59"/>
    </row>
    <row r="64" spans="1:10" x14ac:dyDescent="0.25">
      <c r="A64" s="156" t="s">
        <v>121</v>
      </c>
      <c r="B64" s="153" t="s">
        <v>120</v>
      </c>
      <c r="C64" s="50"/>
      <c r="D64" s="151"/>
      <c r="E64" s="50"/>
      <c r="F64" s="151"/>
      <c r="G64" s="58"/>
      <c r="H64" s="60"/>
      <c r="I64" s="58"/>
      <c r="J64" s="59"/>
    </row>
    <row r="65" spans="1:10" x14ac:dyDescent="0.25">
      <c r="A65" s="157" t="s">
        <v>122</v>
      </c>
      <c r="B65" s="153" t="s">
        <v>123</v>
      </c>
      <c r="C65" s="50"/>
      <c r="D65" s="151"/>
      <c r="E65" s="50"/>
      <c r="F65" s="151"/>
      <c r="G65" s="58"/>
      <c r="H65" s="60"/>
      <c r="I65" s="58"/>
      <c r="J65" s="59"/>
    </row>
    <row r="66" spans="1:10" x14ac:dyDescent="0.25">
      <c r="A66" s="152" t="s">
        <v>109</v>
      </c>
      <c r="B66" s="153" t="s">
        <v>124</v>
      </c>
      <c r="C66" s="50"/>
      <c r="D66" s="151"/>
      <c r="E66" s="50"/>
      <c r="F66" s="151"/>
      <c r="G66" s="58"/>
      <c r="H66" s="60"/>
      <c r="I66" s="58"/>
      <c r="J66" s="59"/>
    </row>
    <row r="67" spans="1:10" x14ac:dyDescent="0.25">
      <c r="A67" s="152" t="s">
        <v>111</v>
      </c>
      <c r="B67" s="153" t="s">
        <v>104</v>
      </c>
      <c r="C67" s="50"/>
      <c r="D67" s="151"/>
      <c r="E67" s="50"/>
      <c r="F67" s="151"/>
      <c r="G67" s="58"/>
      <c r="H67" s="60"/>
      <c r="I67" s="58"/>
      <c r="J67" s="59"/>
    </row>
    <row r="68" spans="1:10" x14ac:dyDescent="0.25">
      <c r="A68" s="152" t="s">
        <v>125</v>
      </c>
      <c r="B68" s="153" t="s">
        <v>126</v>
      </c>
      <c r="C68" s="50"/>
      <c r="D68" s="151"/>
      <c r="E68" s="50"/>
      <c r="F68" s="151"/>
      <c r="G68" s="58"/>
      <c r="H68" s="60"/>
      <c r="I68" s="58"/>
      <c r="J68" s="59"/>
    </row>
    <row r="69" spans="1:10" x14ac:dyDescent="0.25">
      <c r="A69" s="156" t="s">
        <v>127</v>
      </c>
      <c r="B69" s="50" t="s">
        <v>104</v>
      </c>
      <c r="C69" s="50"/>
      <c r="D69" s="151"/>
      <c r="E69" s="50"/>
      <c r="F69" s="151"/>
      <c r="G69" s="58"/>
      <c r="H69" s="60"/>
      <c r="I69" s="58"/>
      <c r="J69" s="59"/>
    </row>
    <row r="70" spans="1:10" x14ac:dyDescent="0.25">
      <c r="A70" s="99" t="s">
        <v>128</v>
      </c>
      <c r="B70" s="100" t="s">
        <v>129</v>
      </c>
      <c r="C70" s="102">
        <v>22693.550000000003</v>
      </c>
      <c r="D70" s="307">
        <v>1.1000000000000001</v>
      </c>
      <c r="E70" s="308">
        <v>12378.3</v>
      </c>
      <c r="F70" s="103">
        <v>0.6</v>
      </c>
      <c r="G70" s="158">
        <v>0</v>
      </c>
      <c r="H70" s="307">
        <v>0</v>
      </c>
      <c r="I70" s="115">
        <v>12378.3</v>
      </c>
      <c r="J70" s="103">
        <v>0.6</v>
      </c>
    </row>
    <row r="71" spans="1:10" x14ac:dyDescent="0.25">
      <c r="A71" s="118" t="s">
        <v>130</v>
      </c>
      <c r="B71" s="119" t="s">
        <v>131</v>
      </c>
      <c r="C71" s="71"/>
      <c r="D71" s="309"/>
      <c r="E71" s="310"/>
      <c r="F71" s="122"/>
      <c r="G71" s="109"/>
      <c r="H71" s="309"/>
      <c r="I71" s="109"/>
      <c r="J71" s="110"/>
    </row>
    <row r="72" spans="1:10" x14ac:dyDescent="0.25">
      <c r="A72" s="99" t="s">
        <v>132</v>
      </c>
      <c r="B72" s="100"/>
      <c r="C72" s="102">
        <v>607180.37159999995</v>
      </c>
      <c r="D72" s="307">
        <v>29.431200000000004</v>
      </c>
      <c r="E72" s="308">
        <v>514937.28</v>
      </c>
      <c r="F72" s="103">
        <v>24.96</v>
      </c>
      <c r="G72" s="158">
        <v>502558.98</v>
      </c>
      <c r="H72" s="307">
        <v>24.36</v>
      </c>
      <c r="I72" s="158">
        <v>12378.300000000047</v>
      </c>
      <c r="J72" s="103">
        <v>0.60000000000000142</v>
      </c>
    </row>
    <row r="73" spans="1:10" x14ac:dyDescent="0.25">
      <c r="A73" s="118" t="s">
        <v>133</v>
      </c>
      <c r="B73" s="119"/>
      <c r="C73" s="120"/>
      <c r="D73" s="311"/>
      <c r="E73" s="109"/>
      <c r="F73" s="110"/>
      <c r="G73" s="109"/>
      <c r="H73" s="309"/>
      <c r="I73" s="120"/>
      <c r="J73" s="122"/>
    </row>
    <row r="74" spans="1:10" x14ac:dyDescent="0.25">
      <c r="A74" s="99" t="s">
        <v>134</v>
      </c>
      <c r="B74" s="100"/>
      <c r="C74" s="102">
        <v>90774.200000000012</v>
      </c>
      <c r="D74" s="101">
        <v>4.4000000000000004</v>
      </c>
      <c r="E74" s="308">
        <v>74269.8</v>
      </c>
      <c r="F74" s="101">
        <v>3.6</v>
      </c>
      <c r="G74" s="158">
        <v>74269.8</v>
      </c>
      <c r="H74" s="103">
        <v>3.6</v>
      </c>
      <c r="I74" s="159">
        <v>0</v>
      </c>
      <c r="J74" s="103">
        <v>0</v>
      </c>
    </row>
    <row r="75" spans="1:10" x14ac:dyDescent="0.25">
      <c r="A75" s="106" t="s">
        <v>135</v>
      </c>
      <c r="B75" s="50"/>
      <c r="C75" s="109"/>
      <c r="D75" s="151"/>
      <c r="E75" s="109"/>
      <c r="F75" s="151"/>
      <c r="G75" s="58"/>
      <c r="H75" s="59"/>
      <c r="I75" s="109"/>
      <c r="J75" s="59"/>
    </row>
    <row r="76" spans="1:10" x14ac:dyDescent="0.25">
      <c r="A76" s="118"/>
      <c r="B76" s="119"/>
      <c r="C76" s="120"/>
      <c r="D76" s="160"/>
      <c r="E76" s="120"/>
      <c r="F76" s="160"/>
      <c r="G76" s="537"/>
      <c r="H76" s="161"/>
      <c r="I76" s="120"/>
      <c r="J76" s="161"/>
    </row>
    <row r="77" spans="1:10" x14ac:dyDescent="0.25">
      <c r="A77" s="99" t="s">
        <v>136</v>
      </c>
      <c r="B77" s="43"/>
      <c r="C77" s="102">
        <v>697954.57159999991</v>
      </c>
      <c r="D77" s="101">
        <v>33.831200000000003</v>
      </c>
      <c r="E77" s="102">
        <v>589207.08000000007</v>
      </c>
      <c r="F77" s="101">
        <v>28.560000000000002</v>
      </c>
      <c r="G77" s="158">
        <v>576828.78</v>
      </c>
      <c r="H77" s="307">
        <v>27.96</v>
      </c>
      <c r="I77" s="158">
        <v>12378.300000000047</v>
      </c>
      <c r="J77" s="103">
        <v>0.60000000000000142</v>
      </c>
    </row>
    <row r="78" spans="1:10" ht="15.75" thickBot="1" x14ac:dyDescent="0.3">
      <c r="A78" s="162" t="s">
        <v>137</v>
      </c>
      <c r="B78" s="63"/>
      <c r="C78" s="162"/>
      <c r="D78" s="163"/>
      <c r="E78" s="162"/>
      <c r="F78" s="163"/>
      <c r="G78" s="64"/>
      <c r="H78" s="66"/>
      <c r="I78" s="164"/>
      <c r="J78" s="65"/>
    </row>
    <row r="79" spans="1:10" ht="15.75" thickBot="1" x14ac:dyDescent="0.3">
      <c r="A79" s="165" t="s">
        <v>138</v>
      </c>
      <c r="B79" s="29"/>
      <c r="C79" s="165"/>
      <c r="D79" s="60"/>
      <c r="E79" s="165"/>
      <c r="F79" s="60"/>
      <c r="G79" s="60"/>
      <c r="H79" s="60"/>
      <c r="I79" s="165"/>
      <c r="J79" s="60"/>
    </row>
    <row r="80" spans="1:10" x14ac:dyDescent="0.25">
      <c r="A80" s="166"/>
      <c r="B80" s="167"/>
      <c r="C80" s="48" t="s">
        <v>139</v>
      </c>
      <c r="D80" s="168" t="s">
        <v>140</v>
      </c>
      <c r="E80" s="48" t="s">
        <v>139</v>
      </c>
      <c r="F80" s="168" t="s">
        <v>140</v>
      </c>
      <c r="G80" s="48" t="s">
        <v>139</v>
      </c>
      <c r="H80" s="168" t="s">
        <v>140</v>
      </c>
      <c r="I80" s="51" t="s">
        <v>139</v>
      </c>
      <c r="J80" s="52" t="s">
        <v>140</v>
      </c>
    </row>
    <row r="81" spans="1:10" x14ac:dyDescent="0.25">
      <c r="A81" s="50" t="s">
        <v>48</v>
      </c>
      <c r="B81" s="169" t="s">
        <v>49</v>
      </c>
      <c r="C81" s="50" t="s">
        <v>141</v>
      </c>
      <c r="D81" s="151" t="s">
        <v>142</v>
      </c>
      <c r="E81" s="50" t="s">
        <v>141</v>
      </c>
      <c r="F81" s="151" t="s">
        <v>142</v>
      </c>
      <c r="G81" s="50" t="s">
        <v>141</v>
      </c>
      <c r="H81" s="151" t="s">
        <v>142</v>
      </c>
      <c r="I81" s="58" t="s">
        <v>141</v>
      </c>
      <c r="J81" s="59" t="s">
        <v>142</v>
      </c>
    </row>
    <row r="82" spans="1:10" x14ac:dyDescent="0.25">
      <c r="A82" s="50" t="s">
        <v>53</v>
      </c>
      <c r="B82" s="169" t="s">
        <v>54</v>
      </c>
      <c r="C82" s="50" t="s">
        <v>143</v>
      </c>
      <c r="D82" s="170" t="s">
        <v>144</v>
      </c>
      <c r="E82" s="50" t="s">
        <v>143</v>
      </c>
      <c r="F82" s="170" t="s">
        <v>144</v>
      </c>
      <c r="G82" s="50" t="s">
        <v>143</v>
      </c>
      <c r="H82" s="170" t="s">
        <v>144</v>
      </c>
      <c r="I82" s="58" t="s">
        <v>145</v>
      </c>
      <c r="J82" s="171" t="s">
        <v>144</v>
      </c>
    </row>
    <row r="83" spans="1:10" x14ac:dyDescent="0.25">
      <c r="A83" s="62"/>
      <c r="B83" s="172"/>
      <c r="C83" s="62" t="s">
        <v>34</v>
      </c>
      <c r="D83" s="151" t="s">
        <v>58</v>
      </c>
      <c r="E83" s="62" t="s">
        <v>34</v>
      </c>
      <c r="F83" s="151" t="s">
        <v>58</v>
      </c>
      <c r="G83" s="62" t="s">
        <v>34</v>
      </c>
      <c r="H83" s="151" t="s">
        <v>58</v>
      </c>
      <c r="I83" s="10" t="s">
        <v>34</v>
      </c>
      <c r="J83" s="59" t="s">
        <v>58</v>
      </c>
    </row>
    <row r="84" spans="1:10" ht="15.75" thickBot="1" x14ac:dyDescent="0.3">
      <c r="A84" s="63"/>
      <c r="B84" s="173"/>
      <c r="C84" s="174" t="s">
        <v>40</v>
      </c>
      <c r="D84" s="163" t="s">
        <v>40</v>
      </c>
      <c r="E84" s="174" t="s">
        <v>40</v>
      </c>
      <c r="F84" s="163" t="s">
        <v>40</v>
      </c>
      <c r="G84" s="174" t="s">
        <v>40</v>
      </c>
      <c r="H84" s="163" t="s">
        <v>40</v>
      </c>
      <c r="I84" s="64" t="s">
        <v>40</v>
      </c>
      <c r="J84" s="65" t="s">
        <v>40</v>
      </c>
    </row>
    <row r="85" spans="1:10" x14ac:dyDescent="0.25">
      <c r="A85" s="175" t="s">
        <v>146</v>
      </c>
      <c r="B85" s="50" t="s">
        <v>148</v>
      </c>
      <c r="C85" s="159"/>
      <c r="D85" s="134"/>
      <c r="E85" s="159"/>
      <c r="F85" s="134"/>
      <c r="G85" s="195"/>
      <c r="H85" s="195"/>
      <c r="I85" s="159"/>
      <c r="J85" s="136"/>
    </row>
    <row r="86" spans="1:10" x14ac:dyDescent="0.25">
      <c r="A86" s="175" t="s">
        <v>147</v>
      </c>
      <c r="B86" s="50"/>
      <c r="C86" s="176">
        <v>99026.4</v>
      </c>
      <c r="D86" s="177">
        <v>4.8</v>
      </c>
      <c r="E86" s="176">
        <v>99026.4</v>
      </c>
      <c r="F86" s="177">
        <v>4.8</v>
      </c>
      <c r="G86" s="193">
        <v>39316.410000000003</v>
      </c>
      <c r="H86" s="421">
        <v>1.9057419839557939</v>
      </c>
      <c r="I86" s="159">
        <v>59709.989999999991</v>
      </c>
      <c r="J86" s="178">
        <v>2.8942580160442057</v>
      </c>
    </row>
    <row r="87" spans="1:10" ht="15.75" thickBot="1" x14ac:dyDescent="0.3">
      <c r="A87" s="179"/>
      <c r="B87" s="174"/>
      <c r="C87" s="159"/>
      <c r="D87" s="121"/>
      <c r="E87" s="159"/>
      <c r="F87" s="121"/>
      <c r="G87" s="109"/>
      <c r="H87" s="309"/>
      <c r="I87" s="159"/>
      <c r="J87" s="110"/>
    </row>
    <row r="88" spans="1:10" x14ac:dyDescent="0.25">
      <c r="A88" s="175" t="s">
        <v>184</v>
      </c>
      <c r="B88" s="50"/>
      <c r="C88" s="115"/>
      <c r="D88" s="110"/>
      <c r="E88" s="115"/>
      <c r="F88" s="110"/>
      <c r="G88" s="295"/>
      <c r="H88" s="296"/>
      <c r="I88" s="115"/>
      <c r="J88" s="292"/>
    </row>
    <row r="89" spans="1:10" x14ac:dyDescent="0.25">
      <c r="A89" s="175"/>
      <c r="B89" s="50" t="s">
        <v>185</v>
      </c>
      <c r="C89" s="570">
        <v>0</v>
      </c>
      <c r="D89" s="178">
        <v>15.9</v>
      </c>
      <c r="E89" s="570">
        <v>0</v>
      </c>
      <c r="F89" s="178">
        <v>0</v>
      </c>
      <c r="G89" s="193">
        <v>0</v>
      </c>
      <c r="H89" s="178">
        <v>0</v>
      </c>
      <c r="I89" s="159">
        <v>0</v>
      </c>
      <c r="J89" s="178">
        <v>0</v>
      </c>
    </row>
    <row r="90" spans="1:10" ht="15.75" thickBot="1" x14ac:dyDescent="0.3">
      <c r="A90" s="179"/>
      <c r="B90" s="174"/>
      <c r="C90" s="109"/>
      <c r="D90" s="110"/>
      <c r="E90" s="109"/>
      <c r="F90" s="110"/>
      <c r="G90" s="120"/>
      <c r="H90" s="122"/>
      <c r="I90" s="120"/>
      <c r="J90" s="121"/>
    </row>
    <row r="91" spans="1:10" x14ac:dyDescent="0.25">
      <c r="A91" s="301" t="s">
        <v>186</v>
      </c>
      <c r="B91" s="48"/>
      <c r="C91" s="295"/>
      <c r="D91" s="296"/>
      <c r="E91" s="295"/>
      <c r="F91" s="296"/>
      <c r="G91" s="295"/>
      <c r="H91" s="526"/>
      <c r="I91" s="295"/>
      <c r="J91" s="292"/>
    </row>
    <row r="92" spans="1:10" x14ac:dyDescent="0.25">
      <c r="A92" s="175" t="s">
        <v>187</v>
      </c>
      <c r="B92" s="50" t="s">
        <v>185</v>
      </c>
      <c r="C92" s="225">
        <v>0</v>
      </c>
      <c r="D92" s="178">
        <v>1.72</v>
      </c>
      <c r="E92" s="225">
        <v>0</v>
      </c>
      <c r="F92" s="178">
        <v>0</v>
      </c>
      <c r="G92" s="193">
        <v>0</v>
      </c>
      <c r="H92" s="421">
        <v>0</v>
      </c>
      <c r="I92" s="159">
        <v>0</v>
      </c>
      <c r="J92" s="177">
        <v>0</v>
      </c>
    </row>
    <row r="93" spans="1:10" ht="15.75" thickBot="1" x14ac:dyDescent="0.3">
      <c r="A93" s="179"/>
      <c r="B93" s="174"/>
      <c r="C93" s="571"/>
      <c r="D93" s="122"/>
      <c r="E93" s="571"/>
      <c r="F93" s="122"/>
      <c r="G93" s="120"/>
      <c r="H93" s="311"/>
      <c r="I93" s="120"/>
      <c r="J93" s="121"/>
    </row>
    <row r="94" spans="1:10" x14ac:dyDescent="0.25">
      <c r="A94" s="301" t="s">
        <v>190</v>
      </c>
      <c r="B94" s="48" t="s">
        <v>189</v>
      </c>
      <c r="C94" s="74">
        <v>0</v>
      </c>
      <c r="D94" s="101">
        <v>3</v>
      </c>
      <c r="E94" s="225">
        <v>0</v>
      </c>
      <c r="F94" s="101">
        <v>0</v>
      </c>
      <c r="G94" s="193">
        <v>0</v>
      </c>
      <c r="H94" s="421">
        <v>0</v>
      </c>
      <c r="I94" s="159">
        <v>0</v>
      </c>
      <c r="J94" s="178">
        <v>0</v>
      </c>
    </row>
    <row r="95" spans="1:10" ht="15.75" thickBot="1" x14ac:dyDescent="0.3">
      <c r="A95" s="179" t="s">
        <v>191</v>
      </c>
      <c r="B95" s="174"/>
      <c r="C95" s="120"/>
      <c r="D95" s="121"/>
      <c r="E95" s="120"/>
      <c r="F95" s="121"/>
      <c r="G95" s="120"/>
      <c r="H95" s="311"/>
      <c r="I95" s="120"/>
      <c r="J95" s="122"/>
    </row>
    <row r="96" spans="1:10" x14ac:dyDescent="0.25">
      <c r="A96" s="99" t="s">
        <v>150</v>
      </c>
      <c r="B96" s="43"/>
      <c r="C96" s="102">
        <v>99026.4</v>
      </c>
      <c r="D96" s="177">
        <v>25.419999999999998</v>
      </c>
      <c r="E96" s="71">
        <v>99026.4</v>
      </c>
      <c r="F96" s="177">
        <v>4.8</v>
      </c>
      <c r="G96" s="193">
        <v>39316.410000000003</v>
      </c>
      <c r="H96" s="421">
        <v>1.9057419839557939</v>
      </c>
      <c r="I96" s="193">
        <v>59709.989999999991</v>
      </c>
      <c r="J96" s="178">
        <v>2.8942580160442057</v>
      </c>
    </row>
    <row r="97" spans="1:10" ht="15.75" thickBot="1" x14ac:dyDescent="0.3">
      <c r="A97" s="162" t="s">
        <v>151</v>
      </c>
      <c r="B97" s="63"/>
      <c r="C97" s="162"/>
      <c r="D97" s="163"/>
      <c r="E97" s="162"/>
      <c r="F97" s="163"/>
      <c r="G97" s="64"/>
      <c r="H97" s="66"/>
      <c r="I97" s="164"/>
      <c r="J97" s="65"/>
    </row>
    <row r="98" spans="1:10" x14ac:dyDescent="0.25">
      <c r="A98" s="165"/>
      <c r="B98" s="29"/>
      <c r="C98" s="297">
        <f>C96+C77</f>
        <v>796980.97159999993</v>
      </c>
      <c r="D98" s="165"/>
      <c r="E98" s="421">
        <f>E96+E77</f>
        <v>688233.4800000001</v>
      </c>
      <c r="G98" s="57">
        <f>G77+G96</f>
        <v>616145.19000000006</v>
      </c>
      <c r="I98" s="57">
        <f>I96+I77</f>
        <v>72088.290000000037</v>
      </c>
    </row>
    <row r="99" spans="1:10" x14ac:dyDescent="0.25">
      <c r="E99" s="57"/>
      <c r="J99" s="302"/>
    </row>
    <row r="100" spans="1:10" x14ac:dyDescent="0.25">
      <c r="I100" s="57"/>
    </row>
    <row r="101" spans="1:10" ht="15.75" x14ac:dyDescent="0.25">
      <c r="A101" s="95" t="s">
        <v>66</v>
      </c>
      <c r="B101"/>
      <c r="C101" s="98" t="s">
        <v>67</v>
      </c>
      <c r="D101" s="98"/>
      <c r="E101" s="98"/>
      <c r="F101" s="98"/>
      <c r="G101" s="504"/>
      <c r="H101" s="504"/>
    </row>
    <row r="102" spans="1:10" ht="15.75" x14ac:dyDescent="0.25">
      <c r="A102" s="104" t="s">
        <v>70</v>
      </c>
      <c r="B102"/>
      <c r="C102" s="105" t="s">
        <v>71</v>
      </c>
      <c r="D102" s="105"/>
      <c r="E102" s="105"/>
      <c r="F102" s="105"/>
      <c r="G102" s="505"/>
      <c r="H102" s="505"/>
    </row>
    <row r="103" spans="1:10" ht="15.75" x14ac:dyDescent="0.25">
      <c r="A103" s="111"/>
      <c r="B103"/>
      <c r="C103"/>
      <c r="D103"/>
      <c r="E103"/>
      <c r="F103"/>
      <c r="G103"/>
      <c r="H103"/>
    </row>
    <row r="104" spans="1:10" ht="15.75" x14ac:dyDescent="0.25">
      <c r="A104" s="608" t="s">
        <v>257</v>
      </c>
      <c r="B104" s="608"/>
      <c r="C104" s="112" t="s">
        <v>77</v>
      </c>
      <c r="D104" s="112"/>
      <c r="E104"/>
      <c r="F104"/>
      <c r="G104"/>
      <c r="H104"/>
    </row>
    <row r="105" spans="1:10" ht="15.75" x14ac:dyDescent="0.25">
      <c r="A105" s="113" t="s">
        <v>78</v>
      </c>
      <c r="B105"/>
      <c r="C105" s="605" t="s">
        <v>79</v>
      </c>
      <c r="D105" s="605"/>
      <c r="E105" s="605"/>
      <c r="F105" s="605"/>
      <c r="G105" s="500"/>
      <c r="H105" s="500"/>
    </row>
    <row r="106" spans="1:10" x14ac:dyDescent="0.25">
      <c r="C106"/>
      <c r="D106"/>
      <c r="E106"/>
      <c r="F106"/>
      <c r="G106"/>
      <c r="H106"/>
      <c r="I106" s="2" t="s">
        <v>259</v>
      </c>
    </row>
  </sheetData>
  <mergeCells count="8">
    <mergeCell ref="A104:B104"/>
    <mergeCell ref="G17:H17"/>
    <mergeCell ref="C105:F105"/>
    <mergeCell ref="V11:AE11"/>
    <mergeCell ref="C17:D17"/>
    <mergeCell ref="E17:F17"/>
    <mergeCell ref="I17:J17"/>
    <mergeCell ref="X30:AA30"/>
  </mergeCells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108"/>
  <sheetViews>
    <sheetView tabSelected="1" workbookViewId="0">
      <selection activeCell="C25" sqref="C25:E25"/>
    </sheetView>
  </sheetViews>
  <sheetFormatPr defaultRowHeight="15" x14ac:dyDescent="0.25"/>
  <cols>
    <col min="1" max="1" width="46.5703125" style="2" customWidth="1"/>
    <col min="2" max="2" width="43.42578125" style="2" customWidth="1"/>
    <col min="3" max="3" width="15.28515625" style="2" customWidth="1"/>
    <col min="4" max="4" width="11.85546875" style="2" customWidth="1"/>
    <col min="5" max="5" width="15.140625" style="2" customWidth="1"/>
    <col min="6" max="6" width="10.42578125" style="2" customWidth="1"/>
    <col min="7" max="7" width="11.7109375" style="2" customWidth="1"/>
    <col min="8" max="8" width="12.7109375" style="2" customWidth="1"/>
    <col min="9" max="9" width="9.140625" style="2"/>
    <col min="10" max="10" width="4.42578125" style="2" customWidth="1"/>
    <col min="11" max="11" width="42.85546875" style="2" customWidth="1"/>
    <col min="12" max="13" width="13.7109375" style="2" customWidth="1"/>
    <col min="14" max="17" width="11" style="2" customWidth="1"/>
    <col min="18" max="18" width="12.28515625" style="2" customWidth="1"/>
    <col min="19" max="19" width="13.7109375" style="2" customWidth="1"/>
    <col min="20" max="20" width="11" style="2" customWidth="1"/>
    <col min="21" max="24" width="12.28515625" style="2" customWidth="1"/>
    <col min="25" max="25" width="13.7109375" style="2" customWidth="1"/>
    <col min="26" max="27" width="11.5703125" style="2" customWidth="1"/>
    <col min="28" max="28" width="13.7109375" style="2" customWidth="1"/>
    <col min="29" max="16384" width="9.140625" style="2"/>
  </cols>
  <sheetData>
    <row r="1" spans="1:30" x14ac:dyDescent="0.25">
      <c r="A1" s="1" t="s">
        <v>0</v>
      </c>
      <c r="B1"/>
      <c r="C1"/>
      <c r="D1"/>
      <c r="E1"/>
    </row>
    <row r="2" spans="1:30" x14ac:dyDescent="0.25">
      <c r="A2" s="2" t="s">
        <v>1</v>
      </c>
      <c r="B2"/>
      <c r="C2"/>
      <c r="D2"/>
      <c r="E2"/>
    </row>
    <row r="3" spans="1:30" ht="15" customHeight="1" x14ac:dyDescent="0.25">
      <c r="A3" s="2" t="s">
        <v>216</v>
      </c>
      <c r="B3"/>
      <c r="C3"/>
      <c r="D3"/>
      <c r="E3"/>
    </row>
    <row r="4" spans="1:30" ht="20.25" customHeight="1" x14ac:dyDescent="0.3">
      <c r="A4" s="652" t="s">
        <v>3</v>
      </c>
      <c r="B4" s="652" t="s">
        <v>4</v>
      </c>
      <c r="C4" s="652"/>
      <c r="D4" s="652"/>
      <c r="E4" s="652"/>
      <c r="F4" s="653" t="s">
        <v>34</v>
      </c>
      <c r="G4" s="653"/>
      <c r="H4" s="646"/>
      <c r="I4" s="646"/>
      <c r="J4" s="648"/>
      <c r="K4" s="653"/>
      <c r="L4" s="653" t="s">
        <v>217</v>
      </c>
      <c r="M4" s="653"/>
      <c r="N4" s="653"/>
      <c r="O4" s="653"/>
      <c r="P4" s="653"/>
      <c r="Q4" s="653"/>
      <c r="R4" s="653"/>
      <c r="S4" s="653"/>
      <c r="T4" s="653"/>
      <c r="U4" s="653"/>
      <c r="V4" s="653"/>
      <c r="W4" s="653"/>
      <c r="X4" s="653"/>
      <c r="Y4" s="653"/>
      <c r="Z4" s="653"/>
      <c r="AA4" s="652"/>
      <c r="AB4" s="647"/>
      <c r="AC4" s="647"/>
      <c r="AD4" s="647"/>
    </row>
    <row r="5" spans="1:30" ht="15" customHeight="1" x14ac:dyDescent="0.3">
      <c r="A5" s="652" t="s">
        <v>6</v>
      </c>
      <c r="B5" s="652"/>
      <c r="C5" s="652"/>
      <c r="D5" s="652"/>
      <c r="E5" s="652"/>
      <c r="F5" s="654"/>
      <c r="G5" s="654"/>
      <c r="H5" s="656"/>
      <c r="I5" s="647"/>
      <c r="J5" s="649"/>
      <c r="K5" s="652" t="s">
        <v>6</v>
      </c>
      <c r="L5" s="652"/>
      <c r="M5" s="652"/>
      <c r="N5" s="652"/>
      <c r="O5" s="652"/>
      <c r="P5" s="652"/>
      <c r="Q5" s="652"/>
      <c r="R5" s="652"/>
      <c r="S5" s="652"/>
      <c r="T5" s="652"/>
      <c r="U5" s="652"/>
      <c r="V5" s="652"/>
      <c r="W5" s="652"/>
      <c r="X5" s="652"/>
      <c r="Y5" s="652"/>
      <c r="Z5" s="652"/>
      <c r="AA5" s="652"/>
      <c r="AB5" s="647"/>
      <c r="AC5" s="647"/>
      <c r="AD5" s="647"/>
    </row>
    <row r="6" spans="1:30" ht="15" customHeight="1" x14ac:dyDescent="0.3">
      <c r="A6" s="652" t="s">
        <v>7</v>
      </c>
      <c r="B6" s="652"/>
      <c r="C6" s="652"/>
      <c r="D6" s="652"/>
      <c r="E6" s="652"/>
      <c r="F6" s="654"/>
      <c r="G6" s="654"/>
      <c r="H6" s="656"/>
      <c r="I6" s="647"/>
      <c r="J6" s="640"/>
      <c r="K6" s="652" t="s">
        <v>7</v>
      </c>
      <c r="L6" s="652"/>
      <c r="M6" s="652"/>
      <c r="N6" s="652"/>
      <c r="O6" s="652"/>
      <c r="P6" s="652"/>
      <c r="Q6" s="652"/>
      <c r="R6" s="652"/>
      <c r="S6" s="652"/>
      <c r="T6" s="652"/>
      <c r="U6" s="652"/>
      <c r="V6" s="652"/>
      <c r="W6" s="652"/>
      <c r="X6" s="652"/>
      <c r="Y6" s="652"/>
      <c r="Z6" s="652"/>
      <c r="AA6" s="652"/>
      <c r="AB6" s="647"/>
      <c r="AC6" s="647"/>
      <c r="AD6" s="647"/>
    </row>
    <row r="7" spans="1:30" ht="15" customHeight="1" x14ac:dyDescent="0.3">
      <c r="A7" s="652" t="s">
        <v>152</v>
      </c>
      <c r="B7" s="652"/>
      <c r="C7" s="652"/>
      <c r="D7" s="652"/>
      <c r="E7" s="652"/>
      <c r="F7" s="654"/>
      <c r="G7" s="654"/>
      <c r="H7" s="656"/>
      <c r="I7" s="647"/>
      <c r="J7" s="640"/>
      <c r="K7" s="652" t="s">
        <v>228</v>
      </c>
      <c r="L7" s="652"/>
      <c r="M7" s="652"/>
      <c r="N7" s="652"/>
      <c r="O7" s="652"/>
      <c r="P7" s="652"/>
      <c r="Q7" s="652"/>
      <c r="R7" s="652"/>
      <c r="S7" s="652"/>
      <c r="T7" s="652"/>
      <c r="U7" s="652"/>
      <c r="V7" s="652"/>
      <c r="W7" s="652"/>
      <c r="X7" s="652"/>
      <c r="Y7" s="652"/>
      <c r="Z7" s="652"/>
      <c r="AA7" s="652"/>
      <c r="AB7" s="647"/>
      <c r="AC7" s="647"/>
      <c r="AD7" s="647"/>
    </row>
    <row r="8" spans="1:30" ht="15" customHeight="1" x14ac:dyDescent="0.3">
      <c r="A8" s="655" t="s">
        <v>218</v>
      </c>
      <c r="B8" s="655"/>
      <c r="C8" s="655"/>
      <c r="D8" s="655"/>
      <c r="E8" s="655"/>
      <c r="F8" s="654"/>
      <c r="G8" s="654"/>
      <c r="H8" s="656"/>
      <c r="I8" s="336"/>
      <c r="J8" s="640"/>
      <c r="K8" s="641" t="s">
        <v>271</v>
      </c>
      <c r="L8" s="641"/>
      <c r="M8" s="641"/>
      <c r="N8" s="641"/>
      <c r="O8" s="655"/>
      <c r="P8" s="655"/>
      <c r="Q8" s="655"/>
      <c r="R8" s="655"/>
      <c r="S8" s="655"/>
      <c r="T8" s="655"/>
      <c r="U8" s="655"/>
      <c r="V8" s="655"/>
      <c r="W8" s="655"/>
      <c r="X8" s="655"/>
      <c r="Y8" s="655"/>
      <c r="Z8" s="655"/>
      <c r="AA8" s="655"/>
      <c r="AB8" s="647"/>
      <c r="AC8" s="647"/>
      <c r="AD8" s="647"/>
    </row>
    <row r="9" spans="1:30" ht="27" customHeight="1" thickBot="1" x14ac:dyDescent="0.3">
      <c r="A9" s="639" t="s">
        <v>153</v>
      </c>
      <c r="B9" s="639"/>
      <c r="C9" s="639"/>
      <c r="D9" s="639"/>
      <c r="E9" s="639"/>
      <c r="F9" s="654"/>
      <c r="G9" s="654"/>
      <c r="H9" s="603"/>
      <c r="I9" s="337"/>
      <c r="J9" s="650" t="s">
        <v>153</v>
      </c>
      <c r="K9" s="657"/>
      <c r="L9" s="657"/>
      <c r="M9" s="657"/>
      <c r="N9" s="657"/>
      <c r="O9" s="657"/>
      <c r="P9" s="657"/>
      <c r="Q9" s="657"/>
      <c r="R9" s="657"/>
      <c r="S9" s="657"/>
      <c r="T9" s="657"/>
      <c r="U9" s="639"/>
      <c r="V9" s="639"/>
      <c r="W9" s="639"/>
      <c r="X9" s="639"/>
      <c r="Y9" s="639"/>
      <c r="Z9" s="639"/>
      <c r="AA9" s="639"/>
    </row>
    <row r="10" spans="1:30" ht="19.5" thickBot="1" x14ac:dyDescent="0.35">
      <c r="A10" s="5" t="s">
        <v>12</v>
      </c>
      <c r="B10" s="6"/>
      <c r="C10" s="7"/>
      <c r="D10" s="7"/>
      <c r="E10" s="8"/>
      <c r="J10" s="649"/>
      <c r="K10" s="651"/>
      <c r="L10" s="651"/>
      <c r="M10" s="651"/>
      <c r="N10" s="651"/>
      <c r="O10" s="651"/>
      <c r="P10" s="651"/>
      <c r="Q10" s="651"/>
      <c r="R10" s="651"/>
      <c r="S10" s="651"/>
      <c r="T10" s="651"/>
      <c r="U10" s="651"/>
      <c r="V10" s="651"/>
      <c r="W10" s="651"/>
      <c r="X10" s="651"/>
      <c r="Y10" s="649"/>
      <c r="Z10" s="649"/>
      <c r="AA10" s="649"/>
    </row>
    <row r="11" spans="1:30" ht="16.5" thickBot="1" x14ac:dyDescent="0.3">
      <c r="A11" s="10" t="s">
        <v>13</v>
      </c>
      <c r="B11" s="11">
        <v>17270.2</v>
      </c>
      <c r="C11" s="12"/>
      <c r="D11" s="12"/>
      <c r="E11" s="13"/>
      <c r="J11" s="14"/>
      <c r="K11" s="15"/>
      <c r="L11" s="16" t="s">
        <v>14</v>
      </c>
      <c r="M11" s="17" t="s">
        <v>15</v>
      </c>
      <c r="N11" s="17" t="s">
        <v>16</v>
      </c>
      <c r="O11" s="17" t="s">
        <v>16</v>
      </c>
      <c r="P11" s="17" t="s">
        <v>17</v>
      </c>
      <c r="Q11" s="17" t="s">
        <v>18</v>
      </c>
      <c r="R11" s="16" t="s">
        <v>19</v>
      </c>
      <c r="S11" s="17" t="s">
        <v>20</v>
      </c>
      <c r="T11" s="617" t="s">
        <v>21</v>
      </c>
      <c r="U11" s="618"/>
      <c r="V11" s="338"/>
      <c r="W11" s="338"/>
      <c r="X11" s="338"/>
      <c r="Y11" s="338"/>
      <c r="Z11" s="338"/>
      <c r="AA11" s="339"/>
    </row>
    <row r="12" spans="1:30" ht="31.5" x14ac:dyDescent="0.25">
      <c r="A12" s="18" t="s">
        <v>22</v>
      </c>
      <c r="B12" s="587" t="s">
        <v>219</v>
      </c>
      <c r="C12" s="585"/>
      <c r="D12" s="585"/>
      <c r="E12" s="586"/>
      <c r="J12" s="24"/>
      <c r="K12" s="25"/>
      <c r="L12" s="198" t="s">
        <v>24</v>
      </c>
      <c r="M12" s="198" t="s">
        <v>25</v>
      </c>
      <c r="N12" s="198" t="s">
        <v>26</v>
      </c>
      <c r="O12" s="198" t="s">
        <v>26</v>
      </c>
      <c r="P12" s="198" t="s">
        <v>27</v>
      </c>
      <c r="Q12" s="198" t="s">
        <v>26</v>
      </c>
      <c r="R12" s="198" t="s">
        <v>26</v>
      </c>
      <c r="S12" s="198" t="s">
        <v>25</v>
      </c>
      <c r="T12" s="16" t="s">
        <v>28</v>
      </c>
      <c r="U12" s="16" t="s">
        <v>28</v>
      </c>
      <c r="V12" s="16" t="s">
        <v>29</v>
      </c>
      <c r="W12" s="340" t="s">
        <v>220</v>
      </c>
      <c r="X12" s="16" t="s">
        <v>31</v>
      </c>
      <c r="Y12" s="16" t="s">
        <v>168</v>
      </c>
      <c r="Z12" s="199" t="s">
        <v>32</v>
      </c>
      <c r="AA12" s="22" t="s">
        <v>221</v>
      </c>
    </row>
    <row r="13" spans="1:30" ht="16.5" thickBot="1" x14ac:dyDescent="0.3">
      <c r="A13" s="23" t="s">
        <v>33</v>
      </c>
      <c r="B13" s="584">
        <v>15597.7</v>
      </c>
      <c r="C13" s="585"/>
      <c r="D13" s="585"/>
      <c r="E13" s="586"/>
      <c r="J13" s="24"/>
      <c r="K13" s="25"/>
      <c r="L13" s="26" t="s">
        <v>34</v>
      </c>
      <c r="M13" s="26"/>
      <c r="N13" s="26" t="s">
        <v>35</v>
      </c>
      <c r="O13" s="26" t="s">
        <v>36</v>
      </c>
      <c r="P13" s="26" t="s">
        <v>26</v>
      </c>
      <c r="Q13" s="26"/>
      <c r="R13" s="26"/>
      <c r="S13" s="26" t="s">
        <v>37</v>
      </c>
      <c r="T13" s="26" t="s">
        <v>38</v>
      </c>
      <c r="U13" s="26" t="s">
        <v>36</v>
      </c>
      <c r="V13" s="26"/>
      <c r="W13" s="26"/>
      <c r="X13" s="26"/>
      <c r="Y13" s="26"/>
      <c r="Z13" s="300"/>
      <c r="AA13" s="27"/>
    </row>
    <row r="14" spans="1:30" ht="16.5" thickBot="1" x14ac:dyDescent="0.3">
      <c r="A14" s="10" t="s">
        <v>39</v>
      </c>
      <c r="B14" s="28">
        <v>9</v>
      </c>
      <c r="C14" s="29"/>
      <c r="D14" s="29"/>
      <c r="E14" s="30"/>
      <c r="J14" s="27"/>
      <c r="K14" s="31"/>
      <c r="L14" s="26" t="s">
        <v>40</v>
      </c>
      <c r="M14" s="26"/>
      <c r="N14" s="26" t="s">
        <v>40</v>
      </c>
      <c r="O14" s="26" t="s">
        <v>40</v>
      </c>
      <c r="P14" s="26" t="s">
        <v>40</v>
      </c>
      <c r="Q14" s="26" t="s">
        <v>40</v>
      </c>
      <c r="R14" s="26" t="s">
        <v>40</v>
      </c>
      <c r="S14" s="26" t="s">
        <v>41</v>
      </c>
      <c r="T14" s="26" t="s">
        <v>40</v>
      </c>
      <c r="U14" s="26"/>
      <c r="V14" s="26" t="s">
        <v>40</v>
      </c>
      <c r="W14" s="26" t="s">
        <v>40</v>
      </c>
      <c r="X14" s="26" t="s">
        <v>40</v>
      </c>
      <c r="Y14" s="26" t="s">
        <v>40</v>
      </c>
      <c r="Z14" s="341" t="s">
        <v>40</v>
      </c>
      <c r="AA14" s="342" t="s">
        <v>40</v>
      </c>
    </row>
    <row r="15" spans="1:30" ht="18.75" x14ac:dyDescent="0.3">
      <c r="A15" s="33" t="s">
        <v>42</v>
      </c>
      <c r="B15" s="34">
        <v>10</v>
      </c>
      <c r="C15" s="35"/>
      <c r="D15" s="35"/>
      <c r="E15" s="36"/>
      <c r="J15" s="37" t="s">
        <v>43</v>
      </c>
      <c r="K15" s="343" t="s">
        <v>154</v>
      </c>
      <c r="L15" s="344">
        <v>0</v>
      </c>
      <c r="M15" s="344"/>
      <c r="N15" s="344"/>
      <c r="O15" s="344"/>
      <c r="P15" s="344"/>
      <c r="Q15" s="344"/>
      <c r="R15" s="344"/>
      <c r="S15" s="345"/>
      <c r="T15" s="346"/>
      <c r="U15" s="346"/>
      <c r="V15" s="345"/>
      <c r="W15" s="345"/>
      <c r="X15" s="345"/>
      <c r="Y15" s="347"/>
      <c r="Z15" s="348"/>
      <c r="AA15" s="349"/>
    </row>
    <row r="16" spans="1:30" ht="19.5" thickBot="1" x14ac:dyDescent="0.35">
      <c r="A16" s="350" t="s">
        <v>44</v>
      </c>
      <c r="B16" s="351">
        <v>5</v>
      </c>
      <c r="C16" s="352"/>
      <c r="D16" s="352"/>
      <c r="E16" s="353"/>
      <c r="G16" s="354"/>
      <c r="H16" s="354"/>
      <c r="J16" s="24"/>
      <c r="K16" s="355"/>
      <c r="L16" s="356"/>
      <c r="M16" s="356"/>
      <c r="N16" s="357"/>
      <c r="O16" s="357"/>
      <c r="P16" s="357"/>
      <c r="Q16" s="357"/>
      <c r="R16" s="357"/>
      <c r="S16" s="356"/>
      <c r="T16" s="356"/>
      <c r="U16" s="356"/>
      <c r="V16" s="356"/>
      <c r="W16" s="356"/>
      <c r="X16" s="356"/>
      <c r="Y16" s="356"/>
      <c r="Z16" s="358"/>
      <c r="AA16" s="349"/>
    </row>
    <row r="17" spans="1:28" ht="19.5" thickBot="1" x14ac:dyDescent="0.35">
      <c r="A17" s="167"/>
      <c r="B17" s="167"/>
      <c r="C17" s="629" t="s">
        <v>222</v>
      </c>
      <c r="D17" s="630"/>
      <c r="E17" s="631" t="s">
        <v>223</v>
      </c>
      <c r="F17" s="632"/>
      <c r="G17" s="633" t="s">
        <v>224</v>
      </c>
      <c r="H17" s="634"/>
      <c r="J17" s="24">
        <v>1</v>
      </c>
      <c r="K17" s="359" t="s">
        <v>62</v>
      </c>
      <c r="L17" s="356">
        <v>259833.89</v>
      </c>
      <c r="M17" s="356"/>
      <c r="N17" s="357">
        <v>624.65</v>
      </c>
      <c r="O17" s="357">
        <v>3085.54</v>
      </c>
      <c r="P17" s="357">
        <v>1004.25</v>
      </c>
      <c r="Q17" s="357">
        <v>684.31</v>
      </c>
      <c r="R17" s="357">
        <v>24219.18</v>
      </c>
      <c r="S17" s="356">
        <f>T17+U17+V17+W17+X17+Y17</f>
        <v>167127.12</v>
      </c>
      <c r="T17" s="356">
        <v>556.79999999999995</v>
      </c>
      <c r="U17" s="356">
        <v>2750.1</v>
      </c>
      <c r="V17" s="356">
        <v>1985.92</v>
      </c>
      <c r="W17" s="356">
        <v>1950.88</v>
      </c>
      <c r="X17" s="356">
        <v>8600.1200000000008</v>
      </c>
      <c r="Y17" s="360">
        <v>151283.29999999999</v>
      </c>
      <c r="Z17" s="358">
        <v>14533.68</v>
      </c>
      <c r="AA17" s="349"/>
      <c r="AB17" s="57">
        <f>T17+U17+V17+W17+X17+Y17+R17+Q17+P17+O17+L17+N17+Z17</f>
        <v>471112.62000000005</v>
      </c>
    </row>
    <row r="18" spans="1:28" ht="18.75" x14ac:dyDescent="0.3">
      <c r="A18" s="169" t="s">
        <v>48</v>
      </c>
      <c r="B18" s="169" t="s">
        <v>49</v>
      </c>
      <c r="C18" s="361" t="s">
        <v>50</v>
      </c>
      <c r="D18" s="362" t="s">
        <v>51</v>
      </c>
      <c r="E18" s="363" t="s">
        <v>50</v>
      </c>
      <c r="F18" s="364" t="s">
        <v>51</v>
      </c>
      <c r="G18" s="363" t="s">
        <v>50</v>
      </c>
      <c r="H18" s="364" t="s">
        <v>51</v>
      </c>
      <c r="J18" s="54"/>
      <c r="K18" s="355"/>
      <c r="L18" s="357"/>
      <c r="M18" s="357"/>
      <c r="N18" s="357"/>
      <c r="O18" s="357"/>
      <c r="P18" s="357"/>
      <c r="Q18" s="357"/>
      <c r="R18" s="357"/>
      <c r="S18" s="357"/>
      <c r="T18" s="357"/>
      <c r="U18" s="357"/>
      <c r="V18" s="357"/>
      <c r="W18" s="357"/>
      <c r="X18" s="357"/>
      <c r="Y18" s="365"/>
      <c r="Z18" s="358"/>
      <c r="AA18" s="349"/>
    </row>
    <row r="19" spans="1:28" ht="18.75" x14ac:dyDescent="0.3">
      <c r="A19" s="169" t="s">
        <v>53</v>
      </c>
      <c r="B19" s="169" t="s">
        <v>54</v>
      </c>
      <c r="C19" s="366" t="s">
        <v>55</v>
      </c>
      <c r="D19" s="171" t="s">
        <v>56</v>
      </c>
      <c r="E19" s="367" t="s">
        <v>55</v>
      </c>
      <c r="F19" s="170" t="s">
        <v>57</v>
      </c>
      <c r="G19" s="367" t="s">
        <v>55</v>
      </c>
      <c r="H19" s="170" t="s">
        <v>57</v>
      </c>
      <c r="J19" s="54">
        <v>2</v>
      </c>
      <c r="K19" s="355" t="s">
        <v>229</v>
      </c>
      <c r="L19" s="357">
        <v>4879970.26</v>
      </c>
      <c r="M19" s="357">
        <v>1012538.76</v>
      </c>
      <c r="N19" s="357">
        <v>14878.46</v>
      </c>
      <c r="O19" s="357">
        <v>74204.149999999994</v>
      </c>
      <c r="P19" s="357">
        <v>24105.88</v>
      </c>
      <c r="Q19" s="357">
        <v>16293.27</v>
      </c>
      <c r="R19" s="357">
        <v>428397.29</v>
      </c>
      <c r="S19" s="357">
        <f>SUM(T19:Y19)</f>
        <v>3845322.1</v>
      </c>
      <c r="T19" s="357">
        <v>79018.7</v>
      </c>
      <c r="U19" s="357">
        <v>550646.71</v>
      </c>
      <c r="V19" s="357">
        <v>125392.03</v>
      </c>
      <c r="W19" s="357">
        <v>157709.62</v>
      </c>
      <c r="X19" s="357">
        <v>233555.98</v>
      </c>
      <c r="Y19" s="365">
        <v>2698999.06</v>
      </c>
      <c r="Z19" s="368">
        <v>27694.51</v>
      </c>
      <c r="AA19" s="369">
        <v>69798.570000000007</v>
      </c>
      <c r="AB19" s="57">
        <f>L19+M19+N19+O19+P19+Q19+R19+T19+U19+V19+X19++W19+Y19+Z19+AA19</f>
        <v>10393203.25</v>
      </c>
    </row>
    <row r="20" spans="1:28" ht="18.75" x14ac:dyDescent="0.3">
      <c r="A20" s="172"/>
      <c r="B20" s="172"/>
      <c r="C20" s="370"/>
      <c r="D20" s="171" t="s">
        <v>58</v>
      </c>
      <c r="E20" s="371"/>
      <c r="F20" s="170" t="s">
        <v>58</v>
      </c>
      <c r="G20" s="371"/>
      <c r="H20" s="170" t="s">
        <v>58</v>
      </c>
      <c r="J20" s="54"/>
      <c r="K20" s="355"/>
      <c r="L20" s="357"/>
      <c r="M20" s="357"/>
      <c r="N20" s="357"/>
      <c r="O20" s="357"/>
      <c r="P20" s="357"/>
      <c r="Q20" s="357"/>
      <c r="R20" s="357"/>
      <c r="S20" s="357"/>
      <c r="T20" s="357"/>
      <c r="U20" s="357"/>
      <c r="V20" s="357"/>
      <c r="W20" s="357"/>
      <c r="X20" s="357"/>
      <c r="Y20" s="365"/>
      <c r="Z20" s="358"/>
      <c r="AA20" s="372"/>
    </row>
    <row r="21" spans="1:28" ht="19.5" thickBot="1" x14ac:dyDescent="0.35">
      <c r="A21" s="173"/>
      <c r="B21" s="172"/>
      <c r="C21" s="373" t="s">
        <v>41</v>
      </c>
      <c r="D21" s="374" t="s">
        <v>40</v>
      </c>
      <c r="E21" s="375" t="s">
        <v>41</v>
      </c>
      <c r="F21" s="376" t="s">
        <v>40</v>
      </c>
      <c r="G21" s="375" t="s">
        <v>41</v>
      </c>
      <c r="H21" s="376" t="s">
        <v>40</v>
      </c>
      <c r="J21" s="54">
        <v>3</v>
      </c>
      <c r="K21" s="355" t="s">
        <v>230</v>
      </c>
      <c r="L21" s="357">
        <v>3811808.63</v>
      </c>
      <c r="M21" s="357">
        <v>764244.16</v>
      </c>
      <c r="N21" s="357">
        <v>11941.5</v>
      </c>
      <c r="O21" s="357">
        <v>59459.55</v>
      </c>
      <c r="P21" s="357">
        <v>19391.740000000002</v>
      </c>
      <c r="Q21" s="357">
        <v>13181.98</v>
      </c>
      <c r="R21" s="357">
        <v>371536.91</v>
      </c>
      <c r="S21" s="357">
        <f>T21+V21+W21+X21+Y21</f>
        <v>2933566.17</v>
      </c>
      <c r="T21" s="357">
        <v>77817.36</v>
      </c>
      <c r="U21" s="357">
        <v>455718.57</v>
      </c>
      <c r="V21" s="357">
        <v>124354.99</v>
      </c>
      <c r="W21" s="357">
        <v>155442.29999999999</v>
      </c>
      <c r="X21" s="357">
        <v>239929.02</v>
      </c>
      <c r="Y21" s="365">
        <v>2336022.5</v>
      </c>
      <c r="Z21" s="368">
        <v>42654.07</v>
      </c>
      <c r="AA21" s="349">
        <v>57672.42</v>
      </c>
      <c r="AB21" s="57">
        <f>L21+M21+N21+O21+Q21++P21+R21+T21+U21+V21+W21+X21+Y21+Z21+AA21</f>
        <v>8541175.7000000011</v>
      </c>
    </row>
    <row r="22" spans="1:28" ht="60" customHeight="1" x14ac:dyDescent="0.3">
      <c r="A22" s="67" t="s">
        <v>59</v>
      </c>
      <c r="B22" s="626" t="s">
        <v>61</v>
      </c>
      <c r="C22" s="69">
        <v>608310.30000000005</v>
      </c>
      <c r="D22" s="70">
        <v>3.25</v>
      </c>
      <c r="E22" s="69">
        <v>608310.30000000005</v>
      </c>
      <c r="F22" s="70">
        <v>3.25</v>
      </c>
      <c r="G22" s="69">
        <v>0</v>
      </c>
      <c r="H22" s="70">
        <v>0</v>
      </c>
      <c r="J22" s="54"/>
      <c r="K22" s="355"/>
      <c r="L22" s="357"/>
      <c r="M22" s="357"/>
      <c r="N22" s="357"/>
      <c r="O22" s="357"/>
      <c r="P22" s="357"/>
      <c r="Q22" s="357"/>
      <c r="R22" s="357"/>
      <c r="S22" s="357"/>
      <c r="T22" s="357"/>
      <c r="U22" s="357"/>
      <c r="V22" s="357"/>
      <c r="W22" s="357"/>
      <c r="X22" s="357"/>
      <c r="Y22" s="365"/>
      <c r="Z22" s="358"/>
      <c r="AA22" s="349"/>
    </row>
    <row r="23" spans="1:28" ht="27.75" customHeight="1" x14ac:dyDescent="0.3">
      <c r="A23" s="73" t="s">
        <v>60</v>
      </c>
      <c r="B23" s="627"/>
      <c r="C23" s="74"/>
      <c r="D23" s="75"/>
      <c r="E23" s="74"/>
      <c r="F23" s="75"/>
      <c r="G23" s="74"/>
      <c r="H23" s="75"/>
      <c r="J23" s="54">
        <v>4</v>
      </c>
      <c r="K23" s="355" t="s">
        <v>265</v>
      </c>
      <c r="L23" s="357">
        <f>L17+L19-L21</f>
        <v>1327995.5199999996</v>
      </c>
      <c r="M23" s="357">
        <f t="shared" ref="M23:Y23" si="0">M17+M19-M21</f>
        <v>248294.59999999998</v>
      </c>
      <c r="N23" s="357">
        <f t="shared" si="0"/>
        <v>3561.6099999999988</v>
      </c>
      <c r="O23" s="357">
        <f t="shared" si="0"/>
        <v>17830.139999999985</v>
      </c>
      <c r="P23" s="357">
        <f t="shared" si="0"/>
        <v>5718.3899999999994</v>
      </c>
      <c r="Q23" s="357">
        <f t="shared" si="0"/>
        <v>3795.6000000000022</v>
      </c>
      <c r="R23" s="357">
        <f t="shared" si="0"/>
        <v>81079.56</v>
      </c>
      <c r="S23" s="357">
        <f>S17+S19-S21</f>
        <v>1078883.0500000003</v>
      </c>
      <c r="T23" s="357">
        <f t="shared" si="0"/>
        <v>1758.1399999999994</v>
      </c>
      <c r="U23" s="357">
        <f>U17+U19-U21</f>
        <v>97678.239999999932</v>
      </c>
      <c r="V23" s="357">
        <f t="shared" si="0"/>
        <v>3022.9599999999919</v>
      </c>
      <c r="W23" s="357">
        <f>W17+W19-W21</f>
        <v>4218.2000000000116</v>
      </c>
      <c r="X23" s="357">
        <f>X17+X19-X21</f>
        <v>2227.0800000000163</v>
      </c>
      <c r="Y23" s="357">
        <f t="shared" si="0"/>
        <v>514259.85999999987</v>
      </c>
      <c r="Z23" s="365">
        <f>Z17+Z19-Z21</f>
        <v>-425.87999999999738</v>
      </c>
      <c r="AA23" s="377">
        <f>AA17+AA19-AA21</f>
        <v>12126.150000000009</v>
      </c>
      <c r="AB23" s="57">
        <f>L23+M23+N23+O23+P23+Q23+R23+T23+U23+V23+W23+Y23+X23+Z23+AA23</f>
        <v>2323140.1699999995</v>
      </c>
    </row>
    <row r="24" spans="1:28" ht="12" customHeight="1" thickBot="1" x14ac:dyDescent="0.3">
      <c r="A24" s="378"/>
      <c r="B24" s="628"/>
      <c r="C24" s="231"/>
      <c r="D24" s="379"/>
      <c r="E24" s="231"/>
      <c r="F24" s="379"/>
      <c r="G24" s="234"/>
      <c r="H24" s="379"/>
      <c r="J24" s="54"/>
      <c r="K24" s="44"/>
      <c r="L24" s="82"/>
      <c r="M24" s="82"/>
      <c r="N24" s="82"/>
      <c r="O24" s="82"/>
      <c r="P24" s="82"/>
      <c r="Q24" s="82"/>
      <c r="R24" s="82"/>
      <c r="S24" s="82"/>
      <c r="T24" s="46"/>
      <c r="U24" s="46"/>
      <c r="V24" s="46"/>
      <c r="W24" s="46"/>
      <c r="X24" s="46"/>
      <c r="Y24" s="212"/>
      <c r="Z24" s="209"/>
      <c r="AA24" s="47"/>
    </row>
    <row r="25" spans="1:28" ht="48.75" customHeight="1" thickBot="1" x14ac:dyDescent="0.3">
      <c r="A25" s="240" t="s">
        <v>63</v>
      </c>
      <c r="B25" s="626" t="s">
        <v>65</v>
      </c>
      <c r="C25" s="380">
        <v>580234.44000000006</v>
      </c>
      <c r="D25" s="381">
        <v>3.1</v>
      </c>
      <c r="E25" s="380">
        <v>580234.4</v>
      </c>
      <c r="F25" s="70">
        <v>3.099999786293278</v>
      </c>
      <c r="G25" s="69">
        <v>4.0000000037252903E-2</v>
      </c>
      <c r="H25" s="381">
        <v>2.1370672209641839E-7</v>
      </c>
      <c r="J25" s="87">
        <v>5</v>
      </c>
      <c r="K25" s="88" t="s">
        <v>64</v>
      </c>
      <c r="L25" s="415">
        <v>6962935.6889999993</v>
      </c>
      <c r="M25" s="383"/>
      <c r="N25" s="90"/>
      <c r="O25" s="90"/>
      <c r="P25" s="90"/>
      <c r="Q25" s="90"/>
      <c r="R25" s="90"/>
      <c r="S25" s="90"/>
      <c r="T25" s="90"/>
      <c r="U25" s="90"/>
      <c r="V25" s="90"/>
      <c r="W25" s="90"/>
      <c r="X25" s="90"/>
      <c r="Y25" s="247"/>
      <c r="Z25" s="249"/>
      <c r="AA25" s="91"/>
      <c r="AB25" s="57"/>
    </row>
    <row r="26" spans="1:28" ht="36.75" thickBot="1" x14ac:dyDescent="0.3">
      <c r="A26" s="384" t="s">
        <v>60</v>
      </c>
      <c r="B26" s="628"/>
      <c r="C26" s="93"/>
      <c r="D26" s="75"/>
      <c r="E26" s="93"/>
      <c r="F26" s="75"/>
      <c r="G26" s="94"/>
      <c r="H26" s="75"/>
      <c r="J26" s="95"/>
      <c r="K26" s="95"/>
      <c r="L26"/>
      <c r="M26"/>
      <c r="N26" s="96"/>
      <c r="O26" s="96"/>
      <c r="P26" s="96"/>
      <c r="Q26" s="96"/>
      <c r="R26" s="96"/>
      <c r="S26" s="97"/>
      <c r="T26" s="97"/>
      <c r="U26" s="97"/>
      <c r="V26" s="97"/>
      <c r="W26" s="98" t="s">
        <v>67</v>
      </c>
      <c r="X26" s="98"/>
      <c r="Y26" s="98"/>
    </row>
    <row r="27" spans="1:28" ht="15.75" x14ac:dyDescent="0.25">
      <c r="A27" s="385" t="s">
        <v>68</v>
      </c>
      <c r="B27" s="48" t="s">
        <v>69</v>
      </c>
      <c r="C27" s="69">
        <v>449213.76</v>
      </c>
      <c r="D27" s="182">
        <v>2.4</v>
      </c>
      <c r="E27" s="69">
        <v>449213.8</v>
      </c>
      <c r="F27" s="182">
        <v>2.4000002137067216</v>
      </c>
      <c r="G27" s="386">
        <v>-3.9999999979045242E-2</v>
      </c>
      <c r="H27" s="181">
        <v>-2.1370672165232918E-7</v>
      </c>
      <c r="J27" s="95"/>
      <c r="K27" s="104"/>
      <c r="L27"/>
      <c r="M27"/>
      <c r="N27" s="97"/>
      <c r="O27" s="97"/>
      <c r="P27" s="97"/>
      <c r="Q27" s="97"/>
      <c r="R27" s="97"/>
      <c r="S27" s="97"/>
      <c r="T27" s="97"/>
      <c r="U27" s="97"/>
      <c r="V27" s="97"/>
      <c r="W27" s="105" t="s">
        <v>71</v>
      </c>
      <c r="X27" s="105"/>
      <c r="Y27" s="105"/>
    </row>
    <row r="28" spans="1:28" ht="15.75" x14ac:dyDescent="0.25">
      <c r="A28" s="106" t="s">
        <v>72</v>
      </c>
      <c r="B28" s="50" t="s">
        <v>73</v>
      </c>
      <c r="C28" s="107"/>
      <c r="D28" s="108" t="s">
        <v>34</v>
      </c>
      <c r="E28" s="107"/>
      <c r="F28" s="108" t="s">
        <v>34</v>
      </c>
      <c r="G28" s="109"/>
      <c r="H28" s="110" t="s">
        <v>34</v>
      </c>
      <c r="J28" s="95"/>
      <c r="K28" s="111"/>
      <c r="L28"/>
      <c r="M28"/>
      <c r="N28" s="97"/>
      <c r="O28" s="97"/>
      <c r="P28" s="97"/>
      <c r="Q28" s="97"/>
      <c r="R28" s="97"/>
      <c r="S28" s="97"/>
      <c r="T28" s="97"/>
      <c r="U28" s="97"/>
      <c r="V28" s="97"/>
      <c r="W28"/>
      <c r="X28"/>
      <c r="Y28"/>
    </row>
    <row r="29" spans="1:28" ht="15.75" x14ac:dyDescent="0.25">
      <c r="A29" s="106" t="s">
        <v>74</v>
      </c>
      <c r="B29" s="50" t="s">
        <v>75</v>
      </c>
      <c r="C29" s="107"/>
      <c r="D29" s="108"/>
      <c r="E29" s="107"/>
      <c r="F29" s="108"/>
      <c r="G29" s="109"/>
      <c r="H29" s="110"/>
      <c r="J29" s="95"/>
      <c r="K29" s="112"/>
      <c r="L29" s="112"/>
      <c r="M29" s="112"/>
      <c r="N29" s="97"/>
      <c r="O29" s="97"/>
      <c r="P29" s="97"/>
      <c r="Q29" s="97"/>
      <c r="R29" s="97"/>
      <c r="S29" s="97"/>
      <c r="T29" s="97"/>
      <c r="U29" s="97"/>
      <c r="V29" s="97"/>
      <c r="W29" s="112" t="s">
        <v>77</v>
      </c>
      <c r="X29" s="112"/>
      <c r="Y29"/>
    </row>
    <row r="30" spans="1:28" ht="16.5" thickBot="1" x14ac:dyDescent="0.3">
      <c r="A30" s="162"/>
      <c r="B30" s="174"/>
      <c r="C30" s="387"/>
      <c r="D30" s="191"/>
      <c r="E30" s="387"/>
      <c r="F30" s="191"/>
      <c r="G30" s="189"/>
      <c r="H30" s="190"/>
      <c r="J30" s="95"/>
      <c r="K30" s="113"/>
      <c r="L30"/>
      <c r="M30"/>
      <c r="N30" s="97"/>
      <c r="O30" s="97"/>
      <c r="P30" s="97"/>
      <c r="Q30" s="97"/>
      <c r="R30" s="97"/>
      <c r="S30" s="97"/>
      <c r="T30" s="97"/>
      <c r="U30" s="97"/>
      <c r="V30" s="97"/>
      <c r="W30" s="113" t="s">
        <v>79</v>
      </c>
      <c r="X30" s="113"/>
      <c r="Y30" s="113"/>
    </row>
    <row r="31" spans="1:28" ht="15.75" x14ac:dyDescent="0.25">
      <c r="A31" s="385" t="s">
        <v>80</v>
      </c>
      <c r="B31" s="48" t="s">
        <v>81</v>
      </c>
      <c r="C31" s="69">
        <v>393062.04000000004</v>
      </c>
      <c r="D31" s="182">
        <v>2.1</v>
      </c>
      <c r="E31" s="69">
        <v>393062</v>
      </c>
      <c r="F31" s="182">
        <v>2.0999997862932784</v>
      </c>
      <c r="G31" s="386">
        <v>4.0000000037252903E-2</v>
      </c>
      <c r="H31" s="181">
        <v>2.1370672165232918E-7</v>
      </c>
      <c r="J31" s="95"/>
      <c r="K31" s="95"/>
      <c r="L31" s="95"/>
      <c r="M31" s="95"/>
      <c r="N31" s="97"/>
      <c r="O31" s="97"/>
      <c r="P31" s="97"/>
      <c r="Q31" s="97"/>
      <c r="R31" s="97"/>
      <c r="S31" s="97"/>
      <c r="T31" s="116"/>
      <c r="U31" s="116"/>
      <c r="V31" s="97"/>
      <c r="W31"/>
      <c r="X31"/>
      <c r="Y31"/>
    </row>
    <row r="32" spans="1:28" ht="15.75" x14ac:dyDescent="0.25">
      <c r="A32" s="106" t="s">
        <v>82</v>
      </c>
      <c r="B32" s="50"/>
      <c r="C32" s="109"/>
      <c r="D32" s="108"/>
      <c r="E32" s="109"/>
      <c r="F32" s="108"/>
      <c r="G32" s="109"/>
      <c r="H32" s="110"/>
      <c r="J32" s="95"/>
      <c r="K32" s="117"/>
      <c r="L32" s="97"/>
      <c r="M32" s="97"/>
      <c r="N32" s="97"/>
      <c r="O32" s="97"/>
      <c r="P32" s="97"/>
      <c r="Q32" s="97"/>
      <c r="R32" s="97"/>
      <c r="S32" s="97"/>
      <c r="T32" s="97"/>
      <c r="U32" s="97"/>
      <c r="V32" s="97"/>
      <c r="W32" s="97"/>
      <c r="X32" s="97"/>
      <c r="Y32" s="97"/>
    </row>
    <row r="33" spans="1:25" ht="16.5" thickBot="1" x14ac:dyDescent="0.3">
      <c r="A33" s="162" t="s">
        <v>83</v>
      </c>
      <c r="B33" s="174"/>
      <c r="C33" s="189"/>
      <c r="D33" s="191"/>
      <c r="E33" s="189"/>
      <c r="F33" s="191"/>
      <c r="G33" s="189"/>
      <c r="H33" s="190"/>
      <c r="J33" s="123"/>
      <c r="K33" s="124"/>
      <c r="L33" s="125"/>
      <c r="M33" s="125"/>
      <c r="N33" s="96"/>
      <c r="O33" s="96"/>
      <c r="P33" s="96"/>
      <c r="Q33" s="96"/>
      <c r="R33" s="96"/>
      <c r="S33" s="96"/>
      <c r="T33" s="97"/>
      <c r="U33" s="97"/>
      <c r="V33" s="97"/>
      <c r="W33" s="97"/>
      <c r="X33" s="97"/>
      <c r="Y33" s="97"/>
    </row>
    <row r="34" spans="1:25" ht="29.25" thickBot="1" x14ac:dyDescent="0.3">
      <c r="A34" s="388" t="s">
        <v>84</v>
      </c>
      <c r="B34" s="48"/>
      <c r="C34" s="666">
        <v>1113675.78</v>
      </c>
      <c r="D34" s="403">
        <v>5.95</v>
      </c>
      <c r="E34" s="666">
        <v>1113675.8</v>
      </c>
      <c r="F34" s="403">
        <v>5.9500001068533601</v>
      </c>
      <c r="G34" s="667">
        <v>-2.0000000018626451E-2</v>
      </c>
      <c r="H34" s="663">
        <v>-1.0685335993798617E-7</v>
      </c>
      <c r="J34" s="95"/>
      <c r="K34" s="124"/>
      <c r="L34" s="97"/>
      <c r="M34" s="97"/>
      <c r="N34" s="97"/>
      <c r="O34" s="97"/>
      <c r="P34" s="97"/>
      <c r="Q34" s="97"/>
      <c r="R34" s="97"/>
      <c r="S34" s="97"/>
      <c r="T34" s="97"/>
      <c r="U34" s="97"/>
      <c r="V34" s="97"/>
      <c r="W34" s="97"/>
      <c r="X34" s="97"/>
      <c r="Y34" s="97"/>
    </row>
    <row r="35" spans="1:25" ht="15.75" x14ac:dyDescent="0.25">
      <c r="A35" s="131" t="s">
        <v>85</v>
      </c>
      <c r="B35" s="132" t="s">
        <v>86</v>
      </c>
      <c r="C35" s="133"/>
      <c r="D35" s="134"/>
      <c r="E35" s="133"/>
      <c r="F35" s="134"/>
      <c r="G35" s="135"/>
      <c r="H35" s="136"/>
      <c r="J35" s="95"/>
      <c r="K35" s="95"/>
      <c r="L35" s="95"/>
      <c r="M35" s="95"/>
      <c r="N35" s="96"/>
      <c r="O35" s="96"/>
      <c r="P35" s="96"/>
      <c r="Q35" s="96"/>
      <c r="R35" s="96"/>
      <c r="S35" s="97"/>
      <c r="T35" s="97"/>
      <c r="U35" s="97"/>
      <c r="V35" s="97"/>
      <c r="W35" s="97"/>
      <c r="X35" s="97"/>
      <c r="Y35" s="97"/>
    </row>
    <row r="36" spans="1:25" ht="15.75" x14ac:dyDescent="0.25">
      <c r="A36" s="137" t="s">
        <v>87</v>
      </c>
      <c r="B36" s="138"/>
      <c r="C36" s="133"/>
      <c r="D36" s="134"/>
      <c r="E36" s="133"/>
      <c r="F36" s="134"/>
      <c r="G36" s="135"/>
      <c r="H36" s="136"/>
      <c r="J36" s="95"/>
      <c r="K36" s="95"/>
      <c r="L36" s="95"/>
      <c r="M36" s="95"/>
      <c r="N36" s="97"/>
      <c r="O36" s="97"/>
      <c r="P36" s="97"/>
      <c r="Q36" s="97"/>
      <c r="R36" s="97"/>
      <c r="S36" s="97"/>
      <c r="T36" s="97"/>
      <c r="U36" s="97"/>
      <c r="V36" s="97"/>
      <c r="W36" s="97"/>
      <c r="X36" s="97"/>
      <c r="Y36" s="97"/>
    </row>
    <row r="37" spans="1:25" ht="15.75" x14ac:dyDescent="0.25">
      <c r="A37" s="131" t="s">
        <v>88</v>
      </c>
      <c r="B37" s="132" t="s">
        <v>89</v>
      </c>
      <c r="C37" s="133"/>
      <c r="D37" s="134"/>
      <c r="E37" s="133"/>
      <c r="F37" s="134"/>
      <c r="G37" s="135"/>
      <c r="H37" s="136"/>
      <c r="J37" s="95"/>
      <c r="K37" s="95"/>
      <c r="L37" s="97"/>
      <c r="M37" s="97"/>
      <c r="N37" s="97"/>
      <c r="O37" s="97"/>
      <c r="P37" s="97"/>
      <c r="Q37" s="97"/>
      <c r="R37" s="97"/>
      <c r="S37" s="97"/>
      <c r="T37" s="97"/>
      <c r="U37" s="97"/>
      <c r="V37" s="97"/>
      <c r="W37" s="97"/>
      <c r="X37" s="97"/>
      <c r="Y37" s="97"/>
    </row>
    <row r="38" spans="1:25" ht="15.75" x14ac:dyDescent="0.25">
      <c r="A38" s="137"/>
      <c r="B38" s="138"/>
      <c r="C38" s="133"/>
      <c r="D38" s="134"/>
      <c r="E38" s="133"/>
      <c r="F38" s="134"/>
      <c r="G38" s="135"/>
      <c r="H38" s="136"/>
      <c r="J38" s="95"/>
      <c r="K38" s="95"/>
      <c r="L38" s="97"/>
      <c r="M38" s="97"/>
      <c r="N38" s="95"/>
      <c r="O38" s="95"/>
      <c r="P38" s="95"/>
      <c r="Q38" s="95"/>
      <c r="R38" s="95"/>
      <c r="S38" s="97"/>
      <c r="T38" s="97"/>
      <c r="U38" s="97"/>
      <c r="V38" s="97"/>
      <c r="W38" s="97"/>
      <c r="X38" s="97"/>
      <c r="Y38" s="97"/>
    </row>
    <row r="39" spans="1:25" ht="15.75" x14ac:dyDescent="0.25">
      <c r="A39" s="139" t="s">
        <v>90</v>
      </c>
      <c r="B39" s="132"/>
      <c r="C39" s="133"/>
      <c r="D39" s="134"/>
      <c r="E39" s="133"/>
      <c r="F39" s="134"/>
      <c r="G39" s="135"/>
      <c r="H39" s="136"/>
      <c r="J39" s="95"/>
      <c r="K39" s="95"/>
      <c r="L39" s="125"/>
      <c r="M39" s="125"/>
      <c r="N39" s="95"/>
      <c r="O39" s="95"/>
      <c r="P39" s="95"/>
      <c r="Q39" s="95"/>
      <c r="R39" s="95"/>
      <c r="S39" s="97"/>
      <c r="T39" s="97"/>
      <c r="U39" s="97"/>
      <c r="V39" s="97"/>
      <c r="W39" s="97"/>
      <c r="X39" s="97"/>
      <c r="Y39" s="97"/>
    </row>
    <row r="40" spans="1:25" ht="15.75" x14ac:dyDescent="0.25">
      <c r="A40" s="140" t="s">
        <v>91</v>
      </c>
      <c r="B40" s="141" t="s">
        <v>89</v>
      </c>
      <c r="C40" s="133"/>
      <c r="D40" s="134"/>
      <c r="E40" s="133"/>
      <c r="F40" s="134"/>
      <c r="G40" s="135"/>
      <c r="H40" s="136"/>
      <c r="J40" s="95"/>
      <c r="K40" s="124"/>
      <c r="L40" s="95"/>
      <c r="M40" s="95"/>
      <c r="N40" s="95"/>
      <c r="O40" s="95"/>
      <c r="P40" s="95"/>
      <c r="Q40" s="95"/>
      <c r="R40" s="95"/>
      <c r="S40" s="97"/>
      <c r="T40" s="97"/>
      <c r="U40" s="97"/>
      <c r="V40" s="97"/>
      <c r="W40" s="97"/>
      <c r="X40" s="97"/>
      <c r="Y40" s="97"/>
    </row>
    <row r="41" spans="1:25" ht="15.75" x14ac:dyDescent="0.25">
      <c r="A41" s="139" t="s">
        <v>92</v>
      </c>
      <c r="B41" s="132"/>
      <c r="C41" s="133"/>
      <c r="D41" s="134"/>
      <c r="E41" s="133"/>
      <c r="F41" s="134"/>
      <c r="G41" s="135"/>
      <c r="H41" s="136"/>
      <c r="J41" s="95"/>
      <c r="K41" s="95"/>
      <c r="L41" s="95"/>
      <c r="M41" s="95"/>
      <c r="N41" s="95"/>
      <c r="O41" s="95"/>
      <c r="P41" s="95"/>
      <c r="Q41" s="95"/>
      <c r="R41" s="95"/>
      <c r="S41" s="97"/>
      <c r="T41" s="97"/>
      <c r="U41" s="97"/>
      <c r="V41" s="97"/>
      <c r="W41" s="97"/>
      <c r="X41" s="97"/>
      <c r="Y41" s="97"/>
    </row>
    <row r="42" spans="1:25" x14ac:dyDescent="0.25">
      <c r="A42" s="140" t="s">
        <v>93</v>
      </c>
      <c r="B42" s="141" t="s">
        <v>94</v>
      </c>
      <c r="C42" s="133"/>
      <c r="D42" s="134"/>
      <c r="E42" s="133"/>
      <c r="F42" s="134"/>
      <c r="G42" s="135"/>
      <c r="H42" s="136"/>
      <c r="J42" s="56"/>
      <c r="K42" s="56"/>
      <c r="L42" s="56"/>
      <c r="M42" s="56"/>
      <c r="N42" s="56"/>
      <c r="O42" s="56"/>
      <c r="P42" s="56"/>
      <c r="Q42" s="56"/>
      <c r="R42" s="56"/>
      <c r="S42" s="56"/>
      <c r="T42" s="56"/>
      <c r="U42" s="56"/>
      <c r="V42" s="56"/>
      <c r="W42" s="56"/>
      <c r="X42" s="56"/>
      <c r="Y42" s="56"/>
    </row>
    <row r="43" spans="1:25" x14ac:dyDescent="0.25">
      <c r="A43" s="140" t="s">
        <v>95</v>
      </c>
      <c r="B43" s="138" t="s">
        <v>94</v>
      </c>
      <c r="C43" s="133"/>
      <c r="D43" s="134"/>
      <c r="E43" s="133"/>
      <c r="F43" s="134"/>
      <c r="G43" s="135"/>
      <c r="H43" s="136"/>
      <c r="J43" s="56"/>
      <c r="K43" s="56"/>
      <c r="L43" s="56"/>
      <c r="M43" s="56"/>
      <c r="N43" s="56"/>
      <c r="O43" s="56"/>
      <c r="P43" s="56"/>
      <c r="Q43" s="56"/>
      <c r="R43" s="56"/>
      <c r="S43" s="56"/>
      <c r="T43" s="56"/>
      <c r="U43" s="56"/>
      <c r="V43" s="56"/>
      <c r="W43" s="56"/>
      <c r="X43" s="56"/>
      <c r="Y43" s="56"/>
    </row>
    <row r="44" spans="1:25" x14ac:dyDescent="0.25">
      <c r="A44" s="142" t="s">
        <v>96</v>
      </c>
      <c r="B44" s="141"/>
      <c r="C44" s="133"/>
      <c r="D44" s="134"/>
      <c r="E44" s="133"/>
      <c r="F44" s="134"/>
      <c r="G44" s="135"/>
      <c r="H44" s="136"/>
    </row>
    <row r="45" spans="1:25" x14ac:dyDescent="0.25">
      <c r="A45" s="142" t="s">
        <v>97</v>
      </c>
      <c r="B45" s="141"/>
      <c r="C45" s="133"/>
      <c r="D45" s="134"/>
      <c r="E45" s="133"/>
      <c r="F45" s="134"/>
      <c r="G45" s="135"/>
      <c r="H45" s="136"/>
    </row>
    <row r="46" spans="1:25" ht="15.75" thickBot="1" x14ac:dyDescent="0.3">
      <c r="A46" s="300" t="s">
        <v>98</v>
      </c>
      <c r="B46" s="389" t="s">
        <v>99</v>
      </c>
      <c r="C46" s="390"/>
      <c r="D46" s="391"/>
      <c r="E46" s="390"/>
      <c r="F46" s="391"/>
      <c r="G46" s="392"/>
      <c r="H46" s="393"/>
    </row>
    <row r="47" spans="1:25" ht="29.25" thickBot="1" x14ac:dyDescent="0.3">
      <c r="A47" s="388" t="s">
        <v>100</v>
      </c>
      <c r="B47" s="394"/>
      <c r="C47" s="666">
        <v>1231594.392</v>
      </c>
      <c r="D47" s="403">
        <v>6.58</v>
      </c>
      <c r="E47" s="666">
        <v>1231594.3999999999</v>
      </c>
      <c r="F47" s="403">
        <v>6.580000042741343</v>
      </c>
      <c r="G47" s="667">
        <v>-7.9999999143183231E-3</v>
      </c>
      <c r="H47" s="663">
        <v>-4.2741342909380364E-8</v>
      </c>
    </row>
    <row r="48" spans="1:25" x14ac:dyDescent="0.25">
      <c r="A48" s="43" t="s">
        <v>101</v>
      </c>
      <c r="B48" s="395"/>
      <c r="C48" s="133"/>
      <c r="D48" s="134"/>
      <c r="E48" s="133"/>
      <c r="F48" s="134"/>
      <c r="G48" s="135"/>
      <c r="H48" s="136"/>
    </row>
    <row r="49" spans="1:8" x14ac:dyDescent="0.25">
      <c r="A49" s="147" t="s">
        <v>102</v>
      </c>
      <c r="B49" s="396"/>
      <c r="C49" s="119"/>
      <c r="D49" s="148"/>
      <c r="E49" s="119"/>
      <c r="F49" s="148"/>
      <c r="G49" s="149"/>
      <c r="H49" s="150"/>
    </row>
    <row r="50" spans="1:8" x14ac:dyDescent="0.25">
      <c r="A50" s="43" t="s">
        <v>103</v>
      </c>
      <c r="B50" s="395" t="s">
        <v>104</v>
      </c>
      <c r="C50" s="50"/>
      <c r="D50" s="151"/>
      <c r="E50" s="50"/>
      <c r="F50" s="151"/>
      <c r="G50" s="58"/>
      <c r="H50" s="59"/>
    </row>
    <row r="51" spans="1:8" x14ac:dyDescent="0.25">
      <c r="A51" s="152" t="s">
        <v>105</v>
      </c>
      <c r="B51" s="397" t="s">
        <v>106</v>
      </c>
      <c r="C51" s="50"/>
      <c r="D51" s="151"/>
      <c r="E51" s="50"/>
      <c r="F51" s="151"/>
      <c r="G51" s="58"/>
      <c r="H51" s="59"/>
    </row>
    <row r="52" spans="1:8" x14ac:dyDescent="0.25">
      <c r="A52" s="154" t="s">
        <v>107</v>
      </c>
      <c r="B52" s="397" t="s">
        <v>106</v>
      </c>
      <c r="C52" s="50"/>
      <c r="D52" s="151"/>
      <c r="E52" s="50"/>
      <c r="F52" s="151"/>
      <c r="G52" s="58"/>
      <c r="H52" s="59"/>
    </row>
    <row r="53" spans="1:8" x14ac:dyDescent="0.25">
      <c r="A53" s="152" t="s">
        <v>108</v>
      </c>
      <c r="B53" s="397" t="s">
        <v>106</v>
      </c>
      <c r="C53" s="50"/>
      <c r="D53" s="151"/>
      <c r="E53" s="50"/>
      <c r="F53" s="151"/>
      <c r="G53" s="58"/>
      <c r="H53" s="59"/>
    </row>
    <row r="54" spans="1:8" x14ac:dyDescent="0.25">
      <c r="A54" s="152" t="s">
        <v>109</v>
      </c>
      <c r="B54" s="397" t="s">
        <v>110</v>
      </c>
      <c r="C54" s="50"/>
      <c r="D54" s="151"/>
      <c r="E54" s="50"/>
      <c r="F54" s="151"/>
      <c r="G54" s="58"/>
      <c r="H54" s="59"/>
    </row>
    <row r="55" spans="1:8" x14ac:dyDescent="0.25">
      <c r="A55" s="152" t="s">
        <v>111</v>
      </c>
      <c r="B55" s="397" t="s">
        <v>104</v>
      </c>
      <c r="C55" s="50"/>
      <c r="D55" s="151"/>
      <c r="E55" s="50"/>
      <c r="F55" s="151"/>
      <c r="G55" s="58"/>
      <c r="H55" s="59"/>
    </row>
    <row r="56" spans="1:8" x14ac:dyDescent="0.25">
      <c r="A56" s="155" t="s">
        <v>112</v>
      </c>
      <c r="B56" s="395"/>
      <c r="C56" s="50"/>
      <c r="D56" s="151"/>
      <c r="E56" s="50"/>
      <c r="F56" s="151"/>
      <c r="G56" s="58"/>
      <c r="H56" s="59"/>
    </row>
    <row r="57" spans="1:8" x14ac:dyDescent="0.25">
      <c r="A57" s="147" t="s">
        <v>113</v>
      </c>
      <c r="B57" s="396" t="s">
        <v>104</v>
      </c>
      <c r="C57" s="50"/>
      <c r="D57" s="151"/>
      <c r="E57" s="50"/>
      <c r="F57" s="151"/>
      <c r="G57" s="58"/>
      <c r="H57" s="59"/>
    </row>
    <row r="58" spans="1:8" x14ac:dyDescent="0.25">
      <c r="A58" s="43" t="s">
        <v>114</v>
      </c>
      <c r="B58" s="395"/>
      <c r="C58" s="143"/>
      <c r="D58" s="144"/>
      <c r="E58" s="143"/>
      <c r="F58" s="144"/>
      <c r="G58" s="145"/>
      <c r="H58" s="146"/>
    </row>
    <row r="59" spans="1:8" x14ac:dyDescent="0.25">
      <c r="A59" s="147" t="s">
        <v>115</v>
      </c>
      <c r="B59" s="396"/>
      <c r="C59" s="119"/>
      <c r="D59" s="148"/>
      <c r="E59" s="119"/>
      <c r="F59" s="148"/>
      <c r="G59" s="149"/>
      <c r="H59" s="150"/>
    </row>
    <row r="60" spans="1:8" x14ac:dyDescent="0.25">
      <c r="A60" s="43" t="s">
        <v>116</v>
      </c>
      <c r="B60" s="395"/>
      <c r="C60" s="50"/>
      <c r="D60" s="151"/>
      <c r="E60" s="50"/>
      <c r="F60" s="151"/>
      <c r="G60" s="58"/>
      <c r="H60" s="59"/>
    </row>
    <row r="61" spans="1:8" x14ac:dyDescent="0.25">
      <c r="A61" s="147" t="s">
        <v>117</v>
      </c>
      <c r="B61" s="396" t="s">
        <v>104</v>
      </c>
      <c r="C61" s="50"/>
      <c r="D61" s="151"/>
      <c r="E61" s="50"/>
      <c r="F61" s="151"/>
      <c r="G61" s="58"/>
      <c r="H61" s="59"/>
    </row>
    <row r="62" spans="1:8" x14ac:dyDescent="0.25">
      <c r="A62" s="152" t="s">
        <v>118</v>
      </c>
      <c r="B62" s="397" t="s">
        <v>104</v>
      </c>
      <c r="C62" s="50"/>
      <c r="D62" s="151"/>
      <c r="E62" s="50"/>
      <c r="F62" s="151"/>
      <c r="G62" s="58"/>
      <c r="H62" s="59"/>
    </row>
    <row r="63" spans="1:8" x14ac:dyDescent="0.25">
      <c r="A63" s="152" t="s">
        <v>119</v>
      </c>
      <c r="B63" s="397" t="s">
        <v>120</v>
      </c>
      <c r="C63" s="50"/>
      <c r="D63" s="151"/>
      <c r="E63" s="50"/>
      <c r="F63" s="151"/>
      <c r="G63" s="58"/>
      <c r="H63" s="59"/>
    </row>
    <row r="64" spans="1:8" x14ac:dyDescent="0.25">
      <c r="A64" s="156" t="s">
        <v>121</v>
      </c>
      <c r="B64" s="397" t="s">
        <v>120</v>
      </c>
      <c r="C64" s="50"/>
      <c r="D64" s="151"/>
      <c r="E64" s="50"/>
      <c r="F64" s="151"/>
      <c r="G64" s="58"/>
      <c r="H64" s="59"/>
    </row>
    <row r="65" spans="1:8" x14ac:dyDescent="0.25">
      <c r="A65" s="157" t="s">
        <v>122</v>
      </c>
      <c r="B65" s="397" t="s">
        <v>123</v>
      </c>
      <c r="C65" s="50"/>
      <c r="D65" s="151"/>
      <c r="E65" s="50"/>
      <c r="F65" s="151"/>
      <c r="G65" s="58"/>
      <c r="H65" s="59"/>
    </row>
    <row r="66" spans="1:8" x14ac:dyDescent="0.25">
      <c r="A66" s="152" t="s">
        <v>109</v>
      </c>
      <c r="B66" s="397" t="s">
        <v>124</v>
      </c>
      <c r="C66" s="50"/>
      <c r="D66" s="151"/>
      <c r="E66" s="50"/>
      <c r="F66" s="151"/>
      <c r="G66" s="58"/>
      <c r="H66" s="59"/>
    </row>
    <row r="67" spans="1:8" x14ac:dyDescent="0.25">
      <c r="A67" s="152" t="s">
        <v>111</v>
      </c>
      <c r="B67" s="397" t="s">
        <v>104</v>
      </c>
      <c r="C67" s="50"/>
      <c r="D67" s="151"/>
      <c r="E67" s="50"/>
      <c r="F67" s="151"/>
      <c r="G67" s="58"/>
      <c r="H67" s="59"/>
    </row>
    <row r="68" spans="1:8" x14ac:dyDescent="0.25">
      <c r="A68" s="152" t="s">
        <v>125</v>
      </c>
      <c r="B68" s="397" t="s">
        <v>126</v>
      </c>
      <c r="C68" s="50"/>
      <c r="D68" s="151"/>
      <c r="E68" s="50"/>
      <c r="F68" s="151"/>
      <c r="G68" s="58"/>
      <c r="H68" s="59"/>
    </row>
    <row r="69" spans="1:8" ht="15.75" thickBot="1" x14ac:dyDescent="0.3">
      <c r="A69" s="398" t="s">
        <v>127</v>
      </c>
      <c r="B69" s="399" t="s">
        <v>104</v>
      </c>
      <c r="C69" s="50"/>
      <c r="D69" s="151"/>
      <c r="E69" s="50"/>
      <c r="F69" s="151"/>
      <c r="G69" s="58"/>
      <c r="H69" s="59"/>
    </row>
    <row r="70" spans="1:8" ht="15.75" thickBot="1" x14ac:dyDescent="0.3">
      <c r="A70" s="400" t="s">
        <v>260</v>
      </c>
      <c r="B70" s="401" t="s">
        <v>225</v>
      </c>
      <c r="C70" s="662">
        <v>78612.407999999996</v>
      </c>
      <c r="D70" s="588">
        <v>0.42</v>
      </c>
      <c r="E70" s="589">
        <v>78612.407999999996</v>
      </c>
      <c r="F70" s="590">
        <v>0.42</v>
      </c>
      <c r="G70" s="591">
        <v>0</v>
      </c>
      <c r="H70" s="588">
        <v>0</v>
      </c>
    </row>
    <row r="71" spans="1:8" ht="19.5" customHeight="1" thickBot="1" x14ac:dyDescent="0.3">
      <c r="A71" s="400" t="s">
        <v>261</v>
      </c>
      <c r="B71" s="401" t="s">
        <v>225</v>
      </c>
      <c r="C71" s="664">
        <v>387446.86799999996</v>
      </c>
      <c r="D71" s="663">
        <v>2.0699999999999998</v>
      </c>
      <c r="E71" s="402">
        <v>316800</v>
      </c>
      <c r="F71" s="403">
        <v>1.6925572360027441</v>
      </c>
      <c r="G71" s="665">
        <v>70646.867999999959</v>
      </c>
      <c r="H71" s="403">
        <v>0.37744276399725574</v>
      </c>
    </row>
    <row r="72" spans="1:8" x14ac:dyDescent="0.25">
      <c r="A72" s="106" t="s">
        <v>262</v>
      </c>
      <c r="B72" s="50" t="s">
        <v>129</v>
      </c>
      <c r="C72" s="71">
        <v>46793.100000000006</v>
      </c>
      <c r="D72" s="178">
        <v>0.25</v>
      </c>
      <c r="E72" s="71">
        <v>7443.3370000000004</v>
      </c>
      <c r="F72" s="178">
        <v>3.9767278722717667E-2</v>
      </c>
      <c r="G72" s="658">
        <v>39349.763000000006</v>
      </c>
      <c r="H72" s="178">
        <v>0.21023272127728232</v>
      </c>
    </row>
    <row r="73" spans="1:8" ht="15.75" thickBot="1" x14ac:dyDescent="0.3">
      <c r="A73" s="106" t="s">
        <v>130</v>
      </c>
      <c r="B73" s="50" t="s">
        <v>131</v>
      </c>
      <c r="C73" s="71"/>
      <c r="D73" s="110"/>
      <c r="E73" s="71"/>
      <c r="F73" s="110"/>
      <c r="G73" s="659"/>
      <c r="H73" s="110"/>
    </row>
    <row r="74" spans="1:8" x14ac:dyDescent="0.25">
      <c r="A74" s="385" t="s">
        <v>132</v>
      </c>
      <c r="B74" s="48"/>
      <c r="C74" s="69">
        <v>4810330.68</v>
      </c>
      <c r="D74" s="181">
        <v>25.700000000000003</v>
      </c>
      <c r="E74" s="69">
        <v>4700334.0369999995</v>
      </c>
      <c r="F74" s="181">
        <v>25.112324450613443</v>
      </c>
      <c r="G74" s="660">
        <v>109996.64300000013</v>
      </c>
      <c r="H74" s="181">
        <v>0.58767554938655731</v>
      </c>
    </row>
    <row r="75" spans="1:8" ht="15.75" thickBot="1" x14ac:dyDescent="0.3">
      <c r="A75" s="162" t="s">
        <v>133</v>
      </c>
      <c r="B75" s="174"/>
      <c r="C75" s="189"/>
      <c r="D75" s="190"/>
      <c r="E75" s="189"/>
      <c r="F75" s="190"/>
      <c r="G75" s="661"/>
      <c r="H75" s="190"/>
    </row>
    <row r="76" spans="1:8" x14ac:dyDescent="0.25">
      <c r="A76" s="106" t="s">
        <v>263</v>
      </c>
      <c r="B76" s="50"/>
      <c r="C76" s="71">
        <v>531569.61600000004</v>
      </c>
      <c r="D76" s="177">
        <v>2.84</v>
      </c>
      <c r="E76" s="71">
        <v>531569.6</v>
      </c>
      <c r="F76" s="177">
        <v>2.8399999145173109</v>
      </c>
      <c r="G76" s="658">
        <v>1.600000006146729E-2</v>
      </c>
      <c r="H76" s="178">
        <v>8.5482688927385198E-8</v>
      </c>
    </row>
    <row r="77" spans="1:8" x14ac:dyDescent="0.25">
      <c r="A77" s="106" t="s">
        <v>135</v>
      </c>
      <c r="B77" s="50"/>
      <c r="C77" s="109"/>
      <c r="D77" s="151"/>
      <c r="E77" s="109"/>
      <c r="F77" s="151"/>
      <c r="G77" s="659"/>
      <c r="H77" s="59"/>
    </row>
    <row r="78" spans="1:8" ht="15.75" thickBot="1" x14ac:dyDescent="0.3">
      <c r="A78" s="106"/>
      <c r="B78" s="50"/>
      <c r="C78" s="109"/>
      <c r="D78" s="134"/>
      <c r="E78" s="109"/>
      <c r="F78" s="134"/>
      <c r="G78" s="659"/>
      <c r="H78" s="136"/>
    </row>
    <row r="79" spans="1:8" x14ac:dyDescent="0.25">
      <c r="A79" s="385" t="s">
        <v>136</v>
      </c>
      <c r="B79" s="166"/>
      <c r="C79" s="69">
        <v>5341900.296000001</v>
      </c>
      <c r="D79" s="182">
        <v>28.540000000000003</v>
      </c>
      <c r="E79" s="69">
        <v>5231903.6369999992</v>
      </c>
      <c r="F79" s="182">
        <v>27.952324365130753</v>
      </c>
      <c r="G79" s="660">
        <v>109996.65900000185</v>
      </c>
      <c r="H79" s="181">
        <v>0.58767563486924956</v>
      </c>
    </row>
    <row r="80" spans="1:8" ht="15.75" thickBot="1" x14ac:dyDescent="0.3">
      <c r="A80" s="162" t="s">
        <v>137</v>
      </c>
      <c r="B80" s="63"/>
      <c r="C80" s="162"/>
      <c r="D80" s="163"/>
      <c r="E80" s="162"/>
      <c r="F80" s="163"/>
      <c r="G80" s="164"/>
      <c r="H80" s="65"/>
    </row>
    <row r="81" spans="1:8" ht="15.75" thickBot="1" x14ac:dyDescent="0.3">
      <c r="A81" s="165" t="s">
        <v>138</v>
      </c>
      <c r="B81" s="29"/>
      <c r="C81" s="194"/>
      <c r="D81" s="60"/>
      <c r="E81" s="165"/>
      <c r="F81" s="60"/>
      <c r="G81" s="165"/>
      <c r="H81" s="60"/>
    </row>
    <row r="82" spans="1:8" x14ac:dyDescent="0.25">
      <c r="A82" s="166"/>
      <c r="B82" s="167"/>
      <c r="C82" s="48" t="s">
        <v>139</v>
      </c>
      <c r="D82" s="168" t="s">
        <v>140</v>
      </c>
      <c r="E82" s="48" t="s">
        <v>139</v>
      </c>
      <c r="F82" s="168" t="s">
        <v>140</v>
      </c>
      <c r="G82" s="51" t="s">
        <v>139</v>
      </c>
      <c r="H82" s="52" t="s">
        <v>140</v>
      </c>
    </row>
    <row r="83" spans="1:8" x14ac:dyDescent="0.25">
      <c r="A83" s="50" t="s">
        <v>48</v>
      </c>
      <c r="B83" s="169" t="s">
        <v>49</v>
      </c>
      <c r="C83" s="50" t="s">
        <v>141</v>
      </c>
      <c r="D83" s="151" t="s">
        <v>142</v>
      </c>
      <c r="E83" s="50" t="s">
        <v>141</v>
      </c>
      <c r="F83" s="151" t="s">
        <v>142</v>
      </c>
      <c r="G83" s="58" t="s">
        <v>141</v>
      </c>
      <c r="H83" s="59" t="s">
        <v>142</v>
      </c>
    </row>
    <row r="84" spans="1:8" x14ac:dyDescent="0.25">
      <c r="A84" s="50" t="s">
        <v>53</v>
      </c>
      <c r="B84" s="169" t="s">
        <v>54</v>
      </c>
      <c r="C84" s="50" t="s">
        <v>143</v>
      </c>
      <c r="D84" s="170" t="s">
        <v>144</v>
      </c>
      <c r="E84" s="50" t="s">
        <v>143</v>
      </c>
      <c r="F84" s="170" t="s">
        <v>144</v>
      </c>
      <c r="G84" s="58" t="s">
        <v>145</v>
      </c>
      <c r="H84" s="171" t="s">
        <v>144</v>
      </c>
    </row>
    <row r="85" spans="1:8" x14ac:dyDescent="0.25">
      <c r="A85" s="62"/>
      <c r="B85" s="172"/>
      <c r="C85" s="62" t="s">
        <v>34</v>
      </c>
      <c r="D85" s="151" t="s">
        <v>58</v>
      </c>
      <c r="E85" s="62" t="s">
        <v>34</v>
      </c>
      <c r="F85" s="151" t="s">
        <v>58</v>
      </c>
      <c r="G85" s="10" t="s">
        <v>34</v>
      </c>
      <c r="H85" s="59" t="s">
        <v>58</v>
      </c>
    </row>
    <row r="86" spans="1:8" ht="15.75" thickBot="1" x14ac:dyDescent="0.3">
      <c r="A86" s="63"/>
      <c r="B86" s="173"/>
      <c r="C86" s="174" t="s">
        <v>40</v>
      </c>
      <c r="D86" s="163" t="s">
        <v>40</v>
      </c>
      <c r="E86" s="174" t="s">
        <v>40</v>
      </c>
      <c r="F86" s="163" t="s">
        <v>40</v>
      </c>
      <c r="G86" s="64" t="s">
        <v>40</v>
      </c>
      <c r="H86" s="65" t="s">
        <v>40</v>
      </c>
    </row>
    <row r="87" spans="1:8" x14ac:dyDescent="0.25">
      <c r="A87" s="175" t="s">
        <v>146</v>
      </c>
      <c r="B87" s="50" t="s">
        <v>148</v>
      </c>
      <c r="C87" s="159"/>
      <c r="D87" s="134"/>
      <c r="E87" s="159"/>
      <c r="F87" s="134"/>
      <c r="G87" s="159"/>
      <c r="H87" s="136"/>
    </row>
    <row r="88" spans="1:8" x14ac:dyDescent="0.25">
      <c r="A88" s="175" t="s">
        <v>147</v>
      </c>
      <c r="B88" s="50"/>
      <c r="C88" s="176">
        <v>346268.94000000006</v>
      </c>
      <c r="D88" s="177">
        <v>1.85</v>
      </c>
      <c r="E88" s="404">
        <v>293452.5</v>
      </c>
      <c r="F88" s="177">
        <v>1.56781929387025</v>
      </c>
      <c r="G88" s="159">
        <v>52816.440000000061</v>
      </c>
      <c r="H88" s="178">
        <v>0.2821807061297501</v>
      </c>
    </row>
    <row r="89" spans="1:8" ht="15.75" thickBot="1" x14ac:dyDescent="0.3">
      <c r="A89" s="179"/>
      <c r="B89" s="174"/>
      <c r="C89" s="159"/>
      <c r="D89" s="121"/>
      <c r="E89" s="159"/>
      <c r="F89" s="121"/>
      <c r="G89" s="159"/>
      <c r="H89" s="110"/>
    </row>
    <row r="90" spans="1:8" x14ac:dyDescent="0.25">
      <c r="A90" s="175" t="s">
        <v>184</v>
      </c>
      <c r="B90" s="50"/>
      <c r="C90" s="115"/>
      <c r="D90" s="110"/>
      <c r="E90" s="115"/>
      <c r="F90" s="110"/>
      <c r="G90" s="115"/>
      <c r="H90" s="292"/>
    </row>
    <row r="91" spans="1:8" x14ac:dyDescent="0.25">
      <c r="A91" s="175"/>
      <c r="B91" s="50" t="s">
        <v>185</v>
      </c>
      <c r="C91" s="176">
        <v>1025704.7520000001</v>
      </c>
      <c r="D91" s="178">
        <v>5.48</v>
      </c>
      <c r="E91" s="404">
        <v>1025704.7520000001</v>
      </c>
      <c r="F91" s="178">
        <v>5.48</v>
      </c>
      <c r="G91" s="159">
        <v>0</v>
      </c>
      <c r="H91" s="177">
        <v>0</v>
      </c>
    </row>
    <row r="92" spans="1:8" ht="15.75" thickBot="1" x14ac:dyDescent="0.3">
      <c r="A92" s="179"/>
      <c r="B92" s="174"/>
      <c r="C92" s="109"/>
      <c r="D92" s="110"/>
      <c r="E92" s="109"/>
      <c r="F92" s="110"/>
      <c r="G92" s="120"/>
      <c r="H92" s="121"/>
    </row>
    <row r="93" spans="1:8" x14ac:dyDescent="0.25">
      <c r="A93" s="301" t="s">
        <v>186</v>
      </c>
      <c r="B93" s="48"/>
      <c r="C93" s="295"/>
      <c r="D93" s="296"/>
      <c r="E93" s="295"/>
      <c r="F93" s="296"/>
      <c r="G93" s="109"/>
      <c r="H93" s="110"/>
    </row>
    <row r="94" spans="1:8" x14ac:dyDescent="0.25">
      <c r="A94" s="175" t="s">
        <v>187</v>
      </c>
      <c r="B94" s="50" t="s">
        <v>185</v>
      </c>
      <c r="C94" s="71">
        <v>254554.46400000004</v>
      </c>
      <c r="D94" s="178">
        <v>1.36</v>
      </c>
      <c r="E94" s="71">
        <v>254650</v>
      </c>
      <c r="F94" s="178">
        <v>1.36051041713415</v>
      </c>
      <c r="G94" s="159">
        <v>-95.535999999963678</v>
      </c>
      <c r="H94" s="178">
        <v>-5.1041713414989864E-4</v>
      </c>
    </row>
    <row r="95" spans="1:8" ht="15.75" thickBot="1" x14ac:dyDescent="0.3">
      <c r="A95" s="179"/>
      <c r="B95" s="174"/>
      <c r="C95" s="120"/>
      <c r="D95" s="122"/>
      <c r="E95" s="120"/>
      <c r="F95" s="122"/>
      <c r="G95" s="109"/>
      <c r="H95" s="110"/>
    </row>
    <row r="96" spans="1:8" x14ac:dyDescent="0.25">
      <c r="A96" s="301" t="s">
        <v>190</v>
      </c>
      <c r="B96" s="48" t="s">
        <v>189</v>
      </c>
      <c r="C96" s="102">
        <v>157224.81599999999</v>
      </c>
      <c r="D96" s="101">
        <v>0.84</v>
      </c>
      <c r="E96" s="102">
        <v>157224.79999999999</v>
      </c>
      <c r="F96" s="101">
        <v>0.83999991451731126</v>
      </c>
      <c r="G96" s="115">
        <v>1.6000000003259629E-2</v>
      </c>
      <c r="H96" s="103">
        <v>8.5482688705340593E-8</v>
      </c>
    </row>
    <row r="97" spans="1:8" ht="15.75" thickBot="1" x14ac:dyDescent="0.3">
      <c r="A97" s="179" t="s">
        <v>191</v>
      </c>
      <c r="B97" s="174"/>
      <c r="C97" s="120"/>
      <c r="D97" s="121"/>
      <c r="E97" s="120"/>
      <c r="F97" s="121"/>
      <c r="G97" s="120"/>
      <c r="H97" s="122"/>
    </row>
    <row r="98" spans="1:8" x14ac:dyDescent="0.25">
      <c r="A98" s="99" t="s">
        <v>150</v>
      </c>
      <c r="B98" s="43"/>
      <c r="C98" s="102">
        <v>1783752.9720000005</v>
      </c>
      <c r="D98" s="177">
        <v>9.5300000000000011</v>
      </c>
      <c r="E98" s="102">
        <v>1731032.0520000001</v>
      </c>
      <c r="F98" s="177">
        <v>9.2483296255217109</v>
      </c>
      <c r="G98" s="193">
        <v>52720.9200000001</v>
      </c>
      <c r="H98" s="178">
        <v>0.28167037447828891</v>
      </c>
    </row>
    <row r="99" spans="1:8" ht="15.75" thickBot="1" x14ac:dyDescent="0.3">
      <c r="A99" s="162" t="s">
        <v>151</v>
      </c>
      <c r="B99" s="62"/>
      <c r="C99" s="106"/>
      <c r="D99" s="151"/>
      <c r="E99" s="106"/>
      <c r="F99" s="151"/>
      <c r="G99" s="405"/>
      <c r="H99" s="59"/>
    </row>
    <row r="100" spans="1:8" x14ac:dyDescent="0.25">
      <c r="A100" s="385" t="s">
        <v>226</v>
      </c>
      <c r="B100" s="166"/>
      <c r="C100" s="406"/>
      <c r="D100" s="407"/>
      <c r="E100" s="408"/>
      <c r="F100" s="409"/>
      <c r="G100" s="410"/>
      <c r="H100" s="411"/>
    </row>
    <row r="101" spans="1:8" ht="15.75" thickBot="1" x14ac:dyDescent="0.3">
      <c r="A101" s="412" t="s">
        <v>227</v>
      </c>
      <c r="B101" s="300"/>
      <c r="C101" s="413">
        <v>7125653.2680000011</v>
      </c>
      <c r="D101" s="414">
        <v>38.070000000000007</v>
      </c>
      <c r="E101" s="415">
        <v>6962935.6889999993</v>
      </c>
      <c r="F101" s="416">
        <v>37.200653990652462</v>
      </c>
      <c r="G101" s="417">
        <v>162717.57900000195</v>
      </c>
      <c r="H101" s="414">
        <v>0.86934600934754513</v>
      </c>
    </row>
    <row r="103" spans="1:8" ht="15.75" x14ac:dyDescent="0.25">
      <c r="A103" s="95"/>
      <c r="B103"/>
      <c r="C103" s="98" t="s">
        <v>67</v>
      </c>
      <c r="D103" s="98"/>
      <c r="E103" s="98"/>
      <c r="F103" s="98"/>
      <c r="G103" s="302">
        <f>C98-E98</f>
        <v>52720.920000000391</v>
      </c>
    </row>
    <row r="104" spans="1:8" ht="15.75" x14ac:dyDescent="0.25">
      <c r="A104" s="104"/>
      <c r="B104"/>
      <c r="C104" s="105" t="s">
        <v>71</v>
      </c>
      <c r="D104" s="105"/>
      <c r="E104" s="105"/>
      <c r="F104" s="105"/>
    </row>
    <row r="105" spans="1:8" ht="15.75" x14ac:dyDescent="0.25">
      <c r="A105" s="111"/>
      <c r="B105"/>
      <c r="C105"/>
      <c r="D105"/>
      <c r="E105"/>
      <c r="F105"/>
    </row>
    <row r="106" spans="1:8" ht="15.75" x14ac:dyDescent="0.25">
      <c r="A106" s="418"/>
      <c r="B106" s="418"/>
      <c r="C106" s="112" t="s">
        <v>77</v>
      </c>
      <c r="D106" s="112"/>
      <c r="E106"/>
      <c r="F106"/>
    </row>
    <row r="107" spans="1:8" ht="15.75" x14ac:dyDescent="0.25">
      <c r="A107" s="113"/>
      <c r="B107"/>
      <c r="C107" s="113" t="s">
        <v>79</v>
      </c>
      <c r="D107" s="113"/>
      <c r="E107" s="113"/>
      <c r="F107" s="113"/>
    </row>
    <row r="108" spans="1:8" x14ac:dyDescent="0.25">
      <c r="C108"/>
      <c r="D108"/>
      <c r="E108"/>
      <c r="F108"/>
    </row>
  </sheetData>
  <mergeCells count="6">
    <mergeCell ref="B22:B24"/>
    <mergeCell ref="B25:B26"/>
    <mergeCell ref="T11:U11"/>
    <mergeCell ref="C17:D17"/>
    <mergeCell ref="E17:F17"/>
    <mergeCell ref="G17:H17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15</vt:i4>
      </vt:variant>
    </vt:vector>
  </HeadingPairs>
  <TitlesOfParts>
    <vt:vector size="15" baseType="lpstr">
      <vt:lpstr>1,1</vt:lpstr>
      <vt:lpstr>1,2</vt:lpstr>
      <vt:lpstr>23</vt:lpstr>
      <vt:lpstr>25</vt:lpstr>
      <vt:lpstr>27</vt:lpstr>
      <vt:lpstr>29</vt:lpstr>
      <vt:lpstr>31</vt:lpstr>
      <vt:lpstr>33</vt:lpstr>
      <vt:lpstr>35</vt:lpstr>
      <vt:lpstr>39</vt:lpstr>
      <vt:lpstr>41</vt:lpstr>
      <vt:lpstr>43</vt:lpstr>
      <vt:lpstr>45</vt:lpstr>
      <vt:lpstr>47</vt:lpstr>
      <vt:lpstr>74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2022-01-14T14:00:54Z</dcterms:created>
  <dcterms:modified xsi:type="dcterms:W3CDTF">2022-04-10T15:53:32Z</dcterms:modified>
</cp:coreProperties>
</file>